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HEC-IDOSO\PRESTAÇÃO DE CONTAS\OUTUBRO-2021\HEC - COVID\CGM\"/>
    </mc:Choice>
  </mc:AlternateContent>
  <xr:revisionPtr revIDLastSave="0" documentId="8_{7BD73891-AB7D-42D8-B47B-CD07BA3DC0CD}" xr6:coauthVersionLast="45" xr6:coauthVersionMax="45" xr10:uidLastSave="{00000000-0000-0000-0000-000000000000}"/>
  <bookViews>
    <workbookView xWindow="-120" yWindow="-120" windowWidth="24240" windowHeight="13140" xr2:uid="{211DB290-FD78-4BB8-BC69-BDFF6FAFB641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/>
  <c r="F18" i="1"/>
  <c r="F24" i="1" s="1"/>
  <c r="F25" i="1" s="1"/>
  <c r="F30" i="1"/>
  <c r="F31" i="1"/>
  <c r="F32" i="1"/>
  <c r="F33" i="1"/>
  <c r="F29" i="1" s="1"/>
  <c r="F34" i="1"/>
  <c r="F35" i="1"/>
  <c r="F36" i="1"/>
  <c r="F37" i="1"/>
  <c r="F40" i="1"/>
  <c r="F39" i="1" s="1"/>
  <c r="F41" i="1"/>
  <c r="F42" i="1"/>
  <c r="F44" i="1"/>
  <c r="F43" i="1" s="1"/>
  <c r="F264" i="1" s="1"/>
  <c r="F45" i="1"/>
  <c r="F46" i="1"/>
  <c r="F48" i="1"/>
  <c r="F47" i="1" s="1"/>
  <c r="F265" i="1" s="1"/>
  <c r="F49" i="1"/>
  <c r="F50" i="1"/>
  <c r="F51" i="1"/>
  <c r="F53" i="1"/>
  <c r="F52" i="1" s="1"/>
  <c r="F54" i="1"/>
  <c r="F60" i="1"/>
  <c r="F62" i="1"/>
  <c r="F63" i="1"/>
  <c r="F64" i="1"/>
  <c r="F65" i="1"/>
  <c r="F68" i="1"/>
  <c r="F70" i="1"/>
  <c r="F69" i="1" s="1"/>
  <c r="F67" i="1" s="1"/>
  <c r="F61" i="1" s="1"/>
  <c r="F71" i="1"/>
  <c r="F72" i="1"/>
  <c r="F74" i="1"/>
  <c r="F76" i="1"/>
  <c r="F77" i="1"/>
  <c r="F79" i="1"/>
  <c r="F78" i="1" s="1"/>
  <c r="F81" i="1"/>
  <c r="F80" i="1" s="1"/>
  <c r="F82" i="1"/>
  <c r="F84" i="1"/>
  <c r="F83" i="1" s="1"/>
  <c r="F85" i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21" i="1"/>
  <c r="F122" i="1"/>
  <c r="F124" i="1"/>
  <c r="F123" i="1" s="1"/>
  <c r="F125" i="1"/>
  <c r="F126" i="1"/>
  <c r="F128" i="1"/>
  <c r="F127" i="1" s="1"/>
  <c r="F129" i="1"/>
  <c r="F131" i="1"/>
  <c r="F130" i="1" s="1"/>
  <c r="F132" i="1"/>
  <c r="F133" i="1"/>
  <c r="F136" i="1"/>
  <c r="F135" i="1" s="1"/>
  <c r="F134" i="1" s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4" i="1"/>
  <c r="F161" i="1" s="1"/>
  <c r="F160" i="1" s="1"/>
  <c r="F165" i="1"/>
  <c r="F166" i="1"/>
  <c r="F167" i="1"/>
  <c r="F168" i="1"/>
  <c r="F169" i="1"/>
  <c r="F172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7" i="1"/>
  <c r="F208" i="1"/>
  <c r="F209" i="1"/>
  <c r="F210" i="1"/>
  <c r="F216" i="1"/>
  <c r="F217" i="1"/>
  <c r="F218" i="1"/>
  <c r="F220" i="1"/>
  <c r="F222" i="1" s="1"/>
  <c r="F227" i="1"/>
  <c r="F230" i="1"/>
  <c r="F236" i="1"/>
  <c r="F239" i="1" s="1"/>
  <c r="F237" i="1"/>
  <c r="F238" i="1"/>
  <c r="F247" i="1"/>
  <c r="F257" i="1" s="1"/>
  <c r="F255" i="1"/>
  <c r="F271" i="1"/>
  <c r="F273" i="1"/>
  <c r="F274" i="1"/>
  <c r="F275" i="1"/>
  <c r="F272" i="1" s="1"/>
  <c r="F276" i="1"/>
  <c r="F277" i="1"/>
  <c r="F278" i="1"/>
  <c r="F284" i="1"/>
  <c r="F285" i="1" s="1"/>
  <c r="F175" i="1" s="1"/>
  <c r="F115" i="1" l="1"/>
  <c r="F114" i="1" s="1"/>
  <c r="F97" i="1"/>
  <c r="F38" i="1"/>
  <c r="F179" i="1" s="1"/>
  <c r="F263" i="1"/>
  <c r="F174" i="1"/>
  <c r="F279" i="1"/>
  <c r="F28" i="1"/>
  <c r="F177" i="1" s="1"/>
  <c r="F180" i="1" s="1"/>
  <c r="F262" i="1"/>
  <c r="F266" i="1" s="1"/>
  <c r="F178" i="1" l="1"/>
  <c r="F181" i="1" s="1"/>
</calcChain>
</file>

<file path=xl/sharedStrings.xml><?xml version="1.0" encoding="utf-8"?>
<sst xmlns="http://schemas.openxmlformats.org/spreadsheetml/2006/main" count="634" uniqueCount="409">
  <si>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</si>
  <si>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</si>
  <si>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</si>
  <si>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</si>
  <si>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</si>
  <si>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</si>
  <si>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</si>
  <si>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</si>
  <si>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</si>
  <si>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</si>
  <si>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</si>
  <si>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</si>
  <si>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</si>
  <si>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</si>
  <si>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</si>
  <si>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</si>
  <si>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</si>
  <si>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</si>
  <si>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</si>
  <si>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</si>
  <si>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</si>
  <si>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</si>
  <si>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</si>
  <si>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</si>
  <si>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</si>
  <si>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</si>
  <si>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</si>
  <si>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</si>
  <si>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</si>
  <si>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</si>
  <si>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</si>
  <si>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</si>
  <si>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</si>
  <si>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</si>
  <si>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</si>
  <si>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</si>
  <si>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</si>
  <si>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</si>
  <si>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</si>
  <si>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</si>
  <si>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</si>
  <si>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</si>
  <si>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</si>
  <si>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</si>
  <si>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</si>
  <si>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</si>
  <si>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</si>
  <si>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</si>
  <si>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</si>
  <si>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</si>
  <si>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</si>
  <si>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</si>
  <si>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</si>
  <si>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</si>
  <si>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</si>
  <si>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</si>
  <si>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</si>
  <si>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</si>
  <si>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</si>
  <si>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</si>
  <si>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</si>
  <si>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</si>
  <si>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</si>
  <si>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</si>
  <si>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</si>
  <si>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</si>
  <si>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</si>
  <si>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</si>
  <si>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</si>
  <si>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</si>
  <si>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</si>
  <si>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</si>
  <si>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</si>
  <si>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</si>
  <si>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</si>
  <si>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</si>
  <si>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</si>
  <si>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</si>
  <si>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</si>
  <si>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</si>
  <si>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</si>
  <si>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</si>
  <si>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</si>
  <si>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</si>
  <si>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</si>
  <si>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</si>
  <si>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</si>
  <si>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</si>
  <si>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</si>
  <si>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</si>
  <si>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</si>
  <si>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</si>
  <si>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</si>
  <si>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</si>
  <si>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</si>
  <si>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</si>
  <si>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</si>
  <si>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</si>
  <si>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</si>
  <si>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</si>
  <si>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</si>
  <si>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</si>
  <si>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</si>
  <si>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</si>
  <si>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</si>
  <si>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</si>
  <si>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</si>
  <si>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</si>
  <si>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</si>
  <si>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</si>
  <si>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</si>
  <si>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</si>
  <si>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</si>
  <si>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</si>
  <si>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</si>
  <si>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</si>
  <si>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</si>
  <si>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</si>
  <si>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</si>
  <si>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</si>
  <si>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</si>
  <si>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</si>
  <si>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</si>
  <si>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</si>
  <si>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</si>
  <si>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</si>
  <si>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</si>
  <si>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</si>
  <si>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</si>
  <si>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</si>
  <si>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</si>
  <si>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</si>
  <si>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</si>
  <si>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</si>
  <si>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</si>
  <si>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</si>
  <si>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</si>
  <si>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</si>
  <si>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</si>
  <si>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</si>
  <si>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</si>
  <si>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</si>
  <si>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</si>
  <si>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</si>
  <si>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</si>
  <si>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</si>
  <si>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</si>
  <si>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</si>
  <si>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</si>
  <si>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</si>
  <si>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</si>
  <si>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</si>
  <si>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</si>
  <si>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</si>
  <si>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</si>
  <si>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</si>
  <si>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</si>
  <si>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</si>
  <si>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</si>
  <si>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</si>
  <si>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</si>
  <si>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</si>
  <si>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</si>
  <si>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</si>
  <si>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</si>
  <si>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</si>
  <si>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</si>
  <si>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</si>
  <si>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</si>
  <si>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</si>
  <si>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</si>
  <si>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</si>
  <si>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</si>
  <si>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</si>
  <si>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</si>
  <si>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</si>
  <si>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</si>
  <si>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</si>
  <si>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</si>
  <si>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</si>
  <si>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</si>
  <si>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</si>
  <si>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</si>
  <si>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</si>
  <si>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</si>
  <si>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</si>
  <si>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</si>
  <si>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</si>
  <si>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</si>
  <si>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</si>
  <si>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</si>
  <si>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</si>
  <si>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</si>
  <si>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</si>
  <si>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</si>
  <si>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</si>
  <si>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</si>
  <si>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</si>
  <si>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</si>
  <si>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</si>
  <si>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</si>
  <si>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</si>
  <si>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</si>
  <si>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</si>
  <si>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</si>
  <si>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</si>
  <si>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</si>
  <si>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</si>
  <si>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</si>
  <si>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</si>
  <si>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</si>
  <si>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</si>
  <si>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</si>
  <si>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</si>
  <si>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</si>
  <si>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</si>
  <si>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</si>
  <si>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</si>
  <si>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</si>
  <si>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</si>
  <si>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</si>
  <si>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</si>
  <si>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</si>
  <si>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</si>
  <si>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</si>
  <si>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</si>
  <si>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</si>
  <si>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</si>
  <si>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</si>
  <si>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</si>
  <si>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</si>
  <si>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</si>
  <si>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</si>
  <si>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</si>
  <si>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</si>
  <si>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</si>
  <si>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</si>
  <si>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</si>
  <si>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</si>
  <si>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</si>
  <si>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</si>
  <si>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</si>
  <si>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</si>
  <si>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</si>
  <si>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</si>
  <si>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</si>
  <si>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</si>
  <si>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</si>
  <si>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</si>
  <si>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</si>
  <si>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</si>
  <si>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</si>
  <si>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</si>
  <si>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</si>
  <si>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</si>
  <si>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</si>
  <si>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</si>
  <si>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</si>
  <si>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</si>
  <si>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</si>
  <si>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</si>
  <si>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</si>
  <si>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</si>
  <si>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</si>
  <si>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</si>
  <si>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</si>
  <si>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</si>
  <si>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</si>
  <si>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</si>
  <si>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</si>
  <si>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</si>
  <si>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</si>
  <si>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</si>
  <si>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</si>
  <si>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</si>
  <si>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</si>
  <si>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</si>
  <si>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</si>
  <si>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</si>
  <si>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</si>
  <si>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</si>
  <si>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</si>
  <si>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</si>
  <si>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</si>
  <si>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</si>
  <si>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</si>
  <si>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</si>
  <si>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</si>
  <si>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</si>
  <si>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</si>
  <si>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</si>
  <si>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</si>
  <si>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</si>
  <si>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</si>
  <si>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</si>
  <si>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</si>
  <si>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</si>
  <si>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</si>
  <si>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</si>
  <si>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</si>
  <si>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</si>
  <si>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</si>
  <si>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</si>
  <si>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</si>
  <si>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</si>
  <si>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</si>
  <si>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</si>
  <si>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</si>
  <si>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</si>
  <si>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</si>
  <si>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</si>
  <si>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</si>
  <si>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</si>
  <si>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</si>
  <si>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</si>
  <si>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</si>
  <si>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</si>
  <si>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</si>
  <si>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</si>
  <si>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</si>
  <si>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</si>
  <si>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</si>
  <si>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</si>
  <si>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</si>
  <si>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</si>
  <si>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</si>
  <si>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</si>
  <si>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</si>
  <si>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</si>
  <si>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</si>
  <si>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</si>
  <si>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</si>
  <si>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</si>
  <si>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</si>
  <si>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</si>
  <si>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</si>
  <si>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</si>
  <si>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</si>
  <si>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</si>
  <si>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</si>
  <si>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</si>
  <si>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</si>
  <si>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</si>
  <si>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</si>
  <si>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</si>
  <si>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</si>
  <si>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</si>
  <si>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</si>
  <si>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</si>
  <si>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</si>
  <si>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</si>
  <si>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</si>
  <si>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</si>
  <si>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</si>
  <si>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</si>
  <si>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</si>
  <si>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</si>
  <si>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</si>
  <si>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</si>
  <si>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</si>
  <si>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</si>
  <si>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</si>
  <si>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</si>
  <si>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</si>
  <si>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</si>
  <si>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</si>
  <si>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</si>
  <si>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</si>
  <si>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</si>
  <si>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</si>
  <si>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</si>
  <si>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</si>
  <si>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</si>
  <si>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</si>
  <si>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</si>
  <si>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</si>
  <si>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</si>
  <si>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</si>
  <si>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</si>
  <si>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</si>
  <si>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</si>
  <si>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</si>
  <si>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</si>
  <si>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</si>
  <si>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</si>
  <si>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</si>
  <si>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</si>
  <si>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</si>
  <si>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</si>
  <si>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</si>
  <si>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</si>
  <si>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</si>
  <si>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</si>
  <si>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</si>
  <si>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</si>
  <si>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</si>
  <si>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ROBERTA MONTEIRO</t>
  </si>
  <si>
    <t>HECPI - COVID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</si>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</sst>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[$-416]mmm\-yy;@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  <numFmt numFmtId="173" formatCode="mm/yyyy"/>
  </numFmts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 applyProtection="1">
      <protection locked="0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0" fontId="5" fillId="0" borderId="6" xfId="0" applyFont="1" applyBorder="1"/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167" fontId="5" fillId="0" borderId="13" xfId="0" applyNumberFormat="1" applyFont="1" applyBorder="1"/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4" fontId="7" fillId="3" borderId="8" xfId="0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>
      <alignment vertical="center"/>
    </xf>
    <xf numFmtId="165" fontId="17" fillId="0" borderId="4" xfId="0" applyNumberFormat="1" applyFont="1" applyBorder="1" applyAlignment="1">
      <alignment vertical="center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165" fontId="20" fillId="2" borderId="8" xfId="0" applyNumberFormat="1" applyFont="1" applyFill="1" applyBorder="1" applyAlignment="1">
      <alignment horizontal="left" vertical="center"/>
    </xf>
    <xf numFmtId="172" fontId="24" fillId="2" borderId="12" xfId="0" applyNumberFormat="1" applyFont="1" applyFill="1" applyBorder="1" applyAlignment="1" applyProtection="1">
      <alignment horizontal="center" vertical="center"/>
      <protection locked="0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64" fontId="28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0" borderId="13" xfId="0" applyFont="1" applyBorder="1" applyProtection="1">
      <protection locked="0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73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09650" cy="990600"/>
    <xdr:pic>
      <xdr:nvPicPr>
        <xdr:cNvPr id="2" name="image1.png">
          <a:extLst>
            <a:ext uri="{FF2B5EF4-FFF2-40B4-BE49-F238E27FC236}">
              <a16:creationId xmlns:a16="http://schemas.microsoft.com/office/drawing/2014/main" id="{14C677F1-2270-42DD-8BD6-31A15A58B54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9525"/>
          <a:ext cx="1009650" cy="99060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88</xdr:row>
      <xdr:rowOff>0</xdr:rowOff>
    </xdr:from>
    <xdr:ext cx="981075" cy="847725"/>
    <xdr:pic>
      <xdr:nvPicPr>
        <xdr:cNvPr id="3" name="image1.png">
          <a:extLst>
            <a:ext uri="{FF2B5EF4-FFF2-40B4-BE49-F238E27FC236}">
              <a16:creationId xmlns:a16="http://schemas.microsoft.com/office/drawing/2014/main" id="{66EB8D34-BD9A-490F-BE1F-E34076BD76BA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14249400"/>
          <a:ext cx="981075" cy="847725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</xdr:colOff>
      <xdr:row>188</xdr:row>
      <xdr:rowOff>38100</xdr:rowOff>
    </xdr:from>
    <xdr:ext cx="981075" cy="857250"/>
    <xdr:pic>
      <xdr:nvPicPr>
        <xdr:cNvPr id="4" name="image1.png">
          <a:extLst>
            <a:ext uri="{FF2B5EF4-FFF2-40B4-BE49-F238E27FC236}">
              <a16:creationId xmlns:a16="http://schemas.microsoft.com/office/drawing/2014/main" id="{D5AEE0B4-1E69-410F-A01C-1BE05E176E9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3575" y="30480000"/>
          <a:ext cx="981075" cy="85725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2021%20-%20PCF%202021%20-%20REV%2007%20editada%20em%2010.06.2021%20-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Turnover"/>
      <sheetName val="RPA"/>
      <sheetName val="MEM.CÁLC.FP.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HMR-MATERNIDADE - Dra. Mercês Pontes Cunha</v>
          </cell>
          <cell r="Q3" t="str">
            <v>Sociedade Pernambucana de Combate ao Cânce - HCP GESTÃO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HMR-COVID - Dra. Mercês Pontes Cunha</v>
          </cell>
          <cell r="Q4" t="str">
            <v>Sociedade Pernambucana de Combate ao Cânce - HCP GESTÃO</v>
          </cell>
          <cell r="R4">
            <v>10894988000486</v>
          </cell>
          <cell r="S4" t="str">
            <v>Abril/2021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UPAE- ARRUDA - Deputado Antônio Luiz Filho</v>
          </cell>
          <cell r="Q5" t="str">
            <v>Sociedade Pernambucana de Combate ao Cânce - HCP GESTÃO</v>
          </cell>
          <cell r="R5">
            <v>10894988000567</v>
          </cell>
          <cell r="S5" t="str">
            <v>Julho/2016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AMBULATÓRIO</v>
          </cell>
          <cell r="Q6" t="str">
            <v>Fundação Professor Martiniano Fernades - IMIP</v>
          </cell>
          <cell r="R6">
            <v>9039744000194</v>
          </cell>
          <cell r="S6" t="str">
            <v>Setembro/2020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HECPI - COVID</v>
          </cell>
          <cell r="Q7" t="str">
            <v>Fundação Professor Martiniano Fernades - IMIP</v>
          </cell>
          <cell r="R7">
            <v>9039744000194</v>
          </cell>
          <cell r="S7" t="str">
            <v>Março/2021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PROV. DO RECIFE 3 - UNID.IMBIRIBEIRA</v>
          </cell>
          <cell r="Q8" t="str">
            <v>INSTITUTO HUMANIZE DE ASSISTENCIA E REPONSABILIDADE SOCIAL</v>
          </cell>
          <cell r="R8">
            <v>28399030000212</v>
          </cell>
          <cell r="S8" t="str">
            <v>Março/2020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PROV. DO RECIFE 2 - UNID.COELHOS</v>
          </cell>
          <cell r="Q9" t="str">
            <v>Fundação Professor Martiniano Fernades - IMIP</v>
          </cell>
          <cell r="R9">
            <v>9039744000194</v>
          </cell>
          <cell r="S9" t="str">
            <v>Abril/2020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PROVISÓRIO - UNIDADE AURORA</v>
          </cell>
          <cell r="Q10" t="str">
            <v>Sociedade Pernambucana de Combate ao Cânce - HCP GESTÃO</v>
          </cell>
          <cell r="R10" t="str">
            <v>108949880008-00</v>
          </cell>
          <cell r="S10" t="str">
            <v>Abril/2020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9">
          <cell r="C9">
            <v>10037.91</v>
          </cell>
        </row>
        <row r="10">
          <cell r="C10">
            <v>142168.79999999999</v>
          </cell>
        </row>
        <row r="25">
          <cell r="C25">
            <v>0</v>
          </cell>
        </row>
        <row r="30">
          <cell r="C30">
            <v>152206.71</v>
          </cell>
        </row>
        <row r="34">
          <cell r="C34">
            <v>37514.400000000001</v>
          </cell>
        </row>
        <row r="35">
          <cell r="C35">
            <v>0</v>
          </cell>
        </row>
        <row r="40">
          <cell r="C40">
            <v>0</v>
          </cell>
        </row>
        <row r="41">
          <cell r="C41">
            <v>50235.64</v>
          </cell>
        </row>
        <row r="44">
          <cell r="C44">
            <v>0</v>
          </cell>
        </row>
        <row r="45">
          <cell r="C45">
            <v>0</v>
          </cell>
        </row>
        <row r="47">
          <cell r="C47">
            <v>0</v>
          </cell>
        </row>
        <row r="48">
          <cell r="C48">
            <v>0</v>
          </cell>
        </row>
        <row r="50">
          <cell r="C50">
            <v>0</v>
          </cell>
        </row>
        <row r="55">
          <cell r="C55">
            <v>0</v>
          </cell>
        </row>
        <row r="59">
          <cell r="C59">
            <v>0</v>
          </cell>
        </row>
        <row r="65">
          <cell r="C65">
            <v>87750.040000000008</v>
          </cell>
        </row>
      </sheetData>
      <sheetData sheetId="4">
        <row r="17">
          <cell r="C17" t="str">
            <v/>
          </cell>
        </row>
      </sheetData>
      <sheetData sheetId="5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6">
        <row r="6">
          <cell r="B6" t="str">
            <v>Ativos</v>
          </cell>
          <cell r="D6">
            <v>0</v>
          </cell>
          <cell r="F6">
            <v>0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0</v>
          </cell>
        </row>
        <row r="97">
          <cell r="D97">
            <v>0</v>
          </cell>
        </row>
        <row r="100">
          <cell r="C100">
            <v>0</v>
          </cell>
        </row>
      </sheetData>
      <sheetData sheetId="7">
        <row r="1">
          <cell r="Y1">
            <v>0</v>
          </cell>
        </row>
        <row r="2">
          <cell r="Y2">
            <v>0</v>
          </cell>
        </row>
        <row r="3">
          <cell r="Y3">
            <v>0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111152.8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>4.2.2. Contribuições</v>
          </cell>
          <cell r="N11">
            <v>1194</v>
          </cell>
        </row>
        <row r="12">
          <cell r="D12" t="str">
            <v>4.3.2. Tarifas</v>
          </cell>
          <cell r="N12">
            <v>11.05</v>
          </cell>
        </row>
        <row r="13">
          <cell r="D13" t="str">
            <v>4.3.2. Tarifas</v>
          </cell>
          <cell r="N13">
            <v>11.05</v>
          </cell>
        </row>
        <row r="14">
          <cell r="D14" t="str">
            <v>4.3.2. Tarifas</v>
          </cell>
          <cell r="N14">
            <v>11.05</v>
          </cell>
        </row>
        <row r="15">
          <cell r="D15" t="str">
            <v>4.3.2. Tarifas</v>
          </cell>
          <cell r="N15">
            <v>11.05</v>
          </cell>
        </row>
        <row r="16">
          <cell r="D16" t="str">
            <v>4.3.2. Tarifas</v>
          </cell>
          <cell r="N16">
            <v>11.05</v>
          </cell>
        </row>
        <row r="17">
          <cell r="D17" t="str">
            <v>4.3.2. Tarifas</v>
          </cell>
          <cell r="N17">
            <v>11.05</v>
          </cell>
        </row>
        <row r="18">
          <cell r="D18" t="str">
            <v>4.3.2. Tarifas</v>
          </cell>
          <cell r="N18">
            <v>11.05</v>
          </cell>
        </row>
        <row r="19">
          <cell r="D19" t="str">
            <v>4.3.2. Tarifas</v>
          </cell>
          <cell r="N19">
            <v>11.05</v>
          </cell>
        </row>
        <row r="20">
          <cell r="D20" t="str">
            <v xml:space="preserve">3.6.1. Manutenção de Bem Imóvel </v>
          </cell>
          <cell r="N20">
            <v>3000</v>
          </cell>
        </row>
        <row r="21">
          <cell r="D21" t="str">
            <v>11.5.4.4. Locação de Equipamentos Médico-Hospitalares (Pessoa Jurídica)</v>
          </cell>
          <cell r="N21">
            <v>840</v>
          </cell>
        </row>
        <row r="22">
          <cell r="D22" t="str">
            <v>11.5.4.3. Locação de Máquinas e Equipamentos (Pessoa Jurídica)</v>
          </cell>
          <cell r="N22">
            <v>1329.72</v>
          </cell>
        </row>
        <row r="23">
          <cell r="D23" t="str">
            <v>11.6.3.1.8. Limpeza</v>
          </cell>
          <cell r="N23">
            <v>49783.13</v>
          </cell>
        </row>
        <row r="24">
          <cell r="D24" t="str">
            <v xml:space="preserve"> 2.2. Medicamentos </v>
          </cell>
          <cell r="N24">
            <v>15000</v>
          </cell>
        </row>
        <row r="25">
          <cell r="D25" t="str">
            <v>11.6.1.1.3. Laboratório</v>
          </cell>
          <cell r="N25">
            <v>21144.400000000001</v>
          </cell>
        </row>
        <row r="26">
          <cell r="D26" t="str">
            <v>11.6.1.1.3. Laboratório</v>
          </cell>
          <cell r="N26">
            <v>13000</v>
          </cell>
        </row>
        <row r="27">
          <cell r="D27" t="str">
            <v>4.2.2. Contribuições</v>
          </cell>
          <cell r="N27">
            <v>2500</v>
          </cell>
        </row>
        <row r="28">
          <cell r="D28" t="str">
            <v>4.3.2. Tarifas</v>
          </cell>
          <cell r="N28">
            <v>11.05</v>
          </cell>
        </row>
        <row r="29">
          <cell r="D29" t="str">
            <v>4.3.2. Tarifas</v>
          </cell>
          <cell r="N29">
            <v>11.05</v>
          </cell>
        </row>
        <row r="30">
          <cell r="D30" t="str">
            <v>4.3.2. Tarifas</v>
          </cell>
          <cell r="N30">
            <v>11.05</v>
          </cell>
        </row>
        <row r="31">
          <cell r="D31" t="str">
            <v>11.5.4.3. Locação de Máquinas e Equipamentos (Pessoa Jurídica)</v>
          </cell>
          <cell r="N31">
            <v>3240</v>
          </cell>
        </row>
        <row r="102">
          <cell r="Q102">
            <v>89337.25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12695666.17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  <row r="22">
          <cell r="S22">
            <v>5319273.3999999994</v>
          </cell>
        </row>
        <row r="31">
          <cell r="S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C506D-22E6-43AC-AB15-1082456BE033}">
  <sheetPr>
    <tabColor rgb="FFFFFF00"/>
  </sheetPr>
  <dimension ref="A1:BB493"/>
  <sheetViews>
    <sheetView showGridLines="0" tabSelected="1" topLeftCell="C1" zoomScale="80" zoomScaleNormal="80" workbookViewId="0">
      <selection activeCell="F63" sqref="F63:G63"/>
    </sheetView>
  </sheetViews>
  <sheetFormatPr defaultColWidth="14.42578125" defaultRowHeight="15" customHeight="1" x14ac:dyDescent="0.2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 x14ac:dyDescent="0.2">
      <c r="A1" s="6"/>
      <c r="B1" s="5"/>
      <c r="C1" s="117"/>
      <c r="D1" s="116" t="s">
        <v>408</v>
      </c>
      <c r="E1" s="23"/>
      <c r="F1" s="115" t="s">
        <v>407</v>
      </c>
      <c r="G1" s="27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 x14ac:dyDescent="0.2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 x14ac:dyDescent="0.2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 x14ac:dyDescent="0.2">
      <c r="A4" s="6"/>
      <c r="B4" s="5"/>
      <c r="C4" s="105"/>
      <c r="D4" s="191" t="s">
        <v>402</v>
      </c>
      <c r="F4" s="190">
        <v>44470</v>
      </c>
      <c r="G4" s="189">
        <v>1</v>
      </c>
      <c r="H4" s="2"/>
      <c r="I4" s="186"/>
      <c r="J4" s="6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 x14ac:dyDescent="0.2">
      <c r="A5" s="6"/>
      <c r="B5" s="5"/>
      <c r="C5" s="108"/>
      <c r="E5" s="188"/>
      <c r="F5" s="187"/>
      <c r="G5" s="187"/>
      <c r="H5" s="2"/>
      <c r="I5" s="186"/>
      <c r="J5" s="67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 x14ac:dyDescent="0.2">
      <c r="A6" s="6"/>
      <c r="B6" s="5"/>
      <c r="C6" s="104" t="s">
        <v>399</v>
      </c>
      <c r="D6" s="27"/>
      <c r="E6" s="185" t="s">
        <v>78</v>
      </c>
      <c r="F6" s="184" t="s">
        <v>398</v>
      </c>
      <c r="G6" s="183" t="s">
        <v>1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 x14ac:dyDescent="0.2">
      <c r="A7" s="6"/>
      <c r="B7" s="5"/>
      <c r="C7" s="182" t="s">
        <v>397</v>
      </c>
      <c r="D7" s="19"/>
      <c r="E7" s="181" t="s">
        <v>396</v>
      </c>
      <c r="F7" s="180" t="s">
        <v>395</v>
      </c>
      <c r="G7" s="179">
        <f>IFERROR(VLOOKUP($C$7,'[1]DADOS (OCULTAR)'!$P$3:$R$56,3,0),"")</f>
        <v>9039744000194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 x14ac:dyDescent="0.2">
      <c r="A8" s="6"/>
      <c r="B8" s="5"/>
      <c r="C8" s="178" t="str">
        <f>IFERROR(VLOOKUP($C$7,'[1]DADOS (OCULTAR)'!$P$3:$R$56,2,0),"")</f>
        <v>Fundação Professor Martiniano Fernades - IMIP</v>
      </c>
      <c r="D8" s="21"/>
      <c r="E8" s="27"/>
      <c r="F8" s="177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 x14ac:dyDescent="0.2">
      <c r="A9" s="6"/>
      <c r="B9" s="5"/>
      <c r="C9" s="176" t="s">
        <v>11</v>
      </c>
      <c r="D9" s="25"/>
      <c r="E9" s="25"/>
      <c r="F9" s="175" t="s">
        <v>393</v>
      </c>
      <c r="G9" s="174" t="str">
        <f>IFERROR(VLOOKUP(C7,'[1]DADOS (OCULTAR)'!P3:S56,4,0),"")</f>
        <v>Março/2021</v>
      </c>
      <c r="H9" s="130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 x14ac:dyDescent="0.2">
      <c r="A10" s="6"/>
      <c r="B10" s="5"/>
      <c r="C10" s="120" t="s">
        <v>392</v>
      </c>
      <c r="D10" s="21"/>
      <c r="E10" s="27"/>
      <c r="F10" s="173" t="s">
        <v>10</v>
      </c>
      <c r="G10" s="48"/>
      <c r="H10" s="130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 x14ac:dyDescent="0.2">
      <c r="A11" s="6"/>
      <c r="B11" s="5"/>
      <c r="C11" s="137" t="s">
        <v>391</v>
      </c>
      <c r="D11" s="21"/>
      <c r="E11" s="27"/>
      <c r="F11" s="56">
        <f>1546471.89+3360000</f>
        <v>4906471.8899999997</v>
      </c>
      <c r="G11" s="19"/>
      <c r="H11" s="40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 x14ac:dyDescent="0.2">
      <c r="A12" s="6"/>
      <c r="B12" s="5"/>
      <c r="C12" s="137" t="s">
        <v>390</v>
      </c>
      <c r="D12" s="21"/>
      <c r="E12" s="27"/>
      <c r="F12" s="56"/>
      <c r="G12" s="19"/>
      <c r="H12" s="40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 x14ac:dyDescent="0.2">
      <c r="A13" s="6"/>
      <c r="B13" s="5"/>
      <c r="C13" s="137" t="s">
        <v>389</v>
      </c>
      <c r="D13" s="21"/>
      <c r="E13" s="27"/>
      <c r="F13" s="56"/>
      <c r="G13" s="19"/>
      <c r="H13" s="40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 x14ac:dyDescent="0.2">
      <c r="A14" s="6"/>
      <c r="B14" s="5"/>
      <c r="C14" s="137" t="s">
        <v>387</v>
      </c>
      <c r="D14" s="21"/>
      <c r="E14" s="27"/>
      <c r="F14" s="56"/>
      <c r="G14" s="19"/>
      <c r="H14" s="130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 x14ac:dyDescent="0.2">
      <c r="A15" s="6"/>
      <c r="B15" s="5"/>
      <c r="C15" s="137" t="s">
        <v>386</v>
      </c>
      <c r="D15" s="21"/>
      <c r="E15" s="27"/>
      <c r="F15" s="56"/>
      <c r="G15" s="19"/>
      <c r="H15" s="130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 x14ac:dyDescent="0.2">
      <c r="A16" s="6"/>
      <c r="B16" s="5"/>
      <c r="C16" s="172" t="s">
        <v>385</v>
      </c>
      <c r="D16" s="21"/>
      <c r="E16" s="27"/>
      <c r="F16" s="56"/>
      <c r="G16" s="19"/>
      <c r="H16" s="130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 x14ac:dyDescent="0.2">
      <c r="A17" s="6"/>
      <c r="B17" s="5"/>
      <c r="C17" s="120" t="s">
        <v>384</v>
      </c>
      <c r="D17" s="21"/>
      <c r="E17" s="27"/>
      <c r="F17" s="38">
        <f>SUM(F11:G15)-F16</f>
        <v>4906471.8899999997</v>
      </c>
      <c r="G17" s="27"/>
      <c r="H17" s="130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 x14ac:dyDescent="0.2">
      <c r="A18" s="6"/>
      <c r="B18" s="5"/>
      <c r="C18" s="137" t="s">
        <v>383</v>
      </c>
      <c r="D18" s="21"/>
      <c r="E18" s="27"/>
      <c r="F18" s="56">
        <f>(4198.46+20591.12)+(585.52+3847.86)+(1.53)</f>
        <v>29224.489999999998</v>
      </c>
      <c r="G18" s="19"/>
      <c r="H18" s="130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 x14ac:dyDescent="0.2">
      <c r="A19" s="6"/>
      <c r="B19" s="5"/>
      <c r="C19" s="137" t="s">
        <v>382</v>
      </c>
      <c r="D19" s="21"/>
      <c r="E19" s="27"/>
      <c r="F19" s="171">
        <v>2045.76</v>
      </c>
      <c r="G19" s="19"/>
      <c r="H19" s="130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 x14ac:dyDescent="0.2">
      <c r="A20" s="6"/>
      <c r="B20" s="5"/>
      <c r="C20" s="137" t="s">
        <v>381</v>
      </c>
      <c r="D20" s="21"/>
      <c r="E20" s="27"/>
      <c r="F20" s="56"/>
      <c r="G20" s="19"/>
      <c r="H20" s="130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 x14ac:dyDescent="0.2">
      <c r="A21" s="6"/>
      <c r="B21" s="5"/>
      <c r="C21" s="137" t="s">
        <v>380</v>
      </c>
      <c r="D21" s="21"/>
      <c r="E21" s="27"/>
      <c r="F21" s="56"/>
      <c r="G21" s="19"/>
      <c r="H21" s="130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 x14ac:dyDescent="0.2">
      <c r="A22" s="6"/>
      <c r="B22" s="5"/>
      <c r="C22" s="137" t="s">
        <v>379</v>
      </c>
      <c r="D22" s="21"/>
      <c r="E22" s="27"/>
      <c r="F22" s="56"/>
      <c r="G22" s="19"/>
      <c r="H22" s="130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 x14ac:dyDescent="0.2">
      <c r="A23" s="6"/>
      <c r="B23" s="5"/>
      <c r="C23" s="137" t="s">
        <v>378</v>
      </c>
      <c r="D23" s="21"/>
      <c r="E23" s="27"/>
      <c r="F23" s="56"/>
      <c r="G23" s="19"/>
      <c r="H23" s="130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 x14ac:dyDescent="0.2">
      <c r="A24" s="6"/>
      <c r="B24" s="5"/>
      <c r="C24" s="170" t="s">
        <v>377</v>
      </c>
      <c r="D24" s="21"/>
      <c r="E24" s="27"/>
      <c r="F24" s="169">
        <f>SUM(F18:G23)</f>
        <v>31270.249999999996</v>
      </c>
      <c r="G24" s="27"/>
      <c r="H24" s="130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 x14ac:dyDescent="0.2">
      <c r="A25" s="6"/>
      <c r="B25" s="5"/>
      <c r="C25" s="120" t="s">
        <v>376</v>
      </c>
      <c r="D25" s="21"/>
      <c r="E25" s="27"/>
      <c r="F25" s="38">
        <f>F24+F17</f>
        <v>4937742.1399999997</v>
      </c>
      <c r="G25" s="27"/>
      <c r="H25" s="130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 x14ac:dyDescent="0.2">
      <c r="A26" s="6"/>
      <c r="B26" s="5"/>
      <c r="C26" s="168"/>
      <c r="D26" s="67"/>
      <c r="E26" s="67"/>
      <c r="F26" s="167"/>
      <c r="G26" s="166"/>
      <c r="H26" s="130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 x14ac:dyDescent="0.2">
      <c r="A27" s="6"/>
      <c r="B27" s="5"/>
      <c r="C27" s="120" t="s">
        <v>375</v>
      </c>
      <c r="D27" s="21"/>
      <c r="E27" s="27"/>
      <c r="F27" s="38" t="s">
        <v>10</v>
      </c>
      <c r="G27" s="27"/>
      <c r="H27" s="130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 x14ac:dyDescent="0.2">
      <c r="A28" s="6"/>
      <c r="B28" s="5"/>
      <c r="C28" s="165" t="s">
        <v>374</v>
      </c>
      <c r="D28" s="21"/>
      <c r="E28" s="27"/>
      <c r="F28" s="164">
        <f>F29+SUM(F35:F38)</f>
        <v>0</v>
      </c>
      <c r="G28" s="27"/>
      <c r="H28" s="40"/>
      <c r="I28" s="157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 x14ac:dyDescent="0.2">
      <c r="A29" s="159"/>
      <c r="B29" s="5"/>
      <c r="C29" s="163" t="s">
        <v>373</v>
      </c>
      <c r="D29" s="21"/>
      <c r="E29" s="27"/>
      <c r="F29" s="162">
        <f>F30+F33+F34</f>
        <v>0</v>
      </c>
      <c r="G29" s="27"/>
      <c r="H29" s="40"/>
      <c r="I29" s="157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 x14ac:dyDescent="0.2">
      <c r="A30" s="6"/>
      <c r="B30" s="5"/>
      <c r="C30" s="161" t="s">
        <v>372</v>
      </c>
      <c r="D30" s="21"/>
      <c r="E30" s="27"/>
      <c r="F30" s="160">
        <f>F31+F32</f>
        <v>0</v>
      </c>
      <c r="G30" s="27"/>
      <c r="H30" s="40"/>
      <c r="I30" s="157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 x14ac:dyDescent="0.2">
      <c r="A31" s="159" t="s">
        <v>371</v>
      </c>
      <c r="B31" s="5" t="s">
        <v>364</v>
      </c>
      <c r="C31" s="137" t="s">
        <v>370</v>
      </c>
      <c r="D31" s="21"/>
      <c r="E31" s="27"/>
      <c r="F31" s="28">
        <f>'[1]TCE - ANEXO II - Preencher'!Y1</f>
        <v>0</v>
      </c>
      <c r="G31" s="27"/>
      <c r="H31" s="40" t="s">
        <v>362</v>
      </c>
      <c r="I31" s="157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 x14ac:dyDescent="0.2">
      <c r="A32" s="159" t="s">
        <v>369</v>
      </c>
      <c r="B32" s="5" t="s">
        <v>364</v>
      </c>
      <c r="C32" s="137" t="s">
        <v>368</v>
      </c>
      <c r="D32" s="21"/>
      <c r="E32" s="27"/>
      <c r="F32" s="28">
        <f>'[1]TCE - ANEXO II - Preencher'!Y2</f>
        <v>0</v>
      </c>
      <c r="G32" s="27"/>
      <c r="H32" s="40" t="s">
        <v>362</v>
      </c>
      <c r="I32" s="157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 x14ac:dyDescent="0.2">
      <c r="A33" s="159" t="s">
        <v>367</v>
      </c>
      <c r="B33" s="5" t="s">
        <v>364</v>
      </c>
      <c r="C33" s="137" t="s">
        <v>366</v>
      </c>
      <c r="D33" s="21"/>
      <c r="E33" s="27"/>
      <c r="F33" s="28">
        <f>'[1]TCE - ANEXO II - Preencher'!Y4</f>
        <v>0</v>
      </c>
      <c r="G33" s="27"/>
      <c r="H33" s="40" t="s">
        <v>362</v>
      </c>
      <c r="I33" s="157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 x14ac:dyDescent="0.2">
      <c r="A34" s="159" t="s">
        <v>365</v>
      </c>
      <c r="B34" s="5" t="s">
        <v>364</v>
      </c>
      <c r="C34" s="137" t="s">
        <v>363</v>
      </c>
      <c r="D34" s="21"/>
      <c r="E34" s="27"/>
      <c r="F34" s="28">
        <f>'[1]TCE - ANEXO II - Preencher'!Y3</f>
        <v>0</v>
      </c>
      <c r="G34" s="27"/>
      <c r="H34" s="40" t="s">
        <v>362</v>
      </c>
      <c r="I34" s="157"/>
      <c r="J34" s="123"/>
      <c r="K34" s="123"/>
      <c r="L34" s="1"/>
      <c r="M34" s="15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 x14ac:dyDescent="0.2">
      <c r="A35" s="6" t="s">
        <v>342</v>
      </c>
      <c r="B35" s="5" t="s">
        <v>341</v>
      </c>
      <c r="C35" s="137" t="s">
        <v>361</v>
      </c>
      <c r="D35" s="21"/>
      <c r="E35" s="27"/>
      <c r="F35" s="28">
        <f>'[1]MEM.CÁLC.FP.'!$D$96</f>
        <v>0</v>
      </c>
      <c r="G35" s="27"/>
      <c r="H35" s="40" t="s">
        <v>339</v>
      </c>
      <c r="I35" s="157"/>
      <c r="J35" s="123"/>
      <c r="K35" s="123"/>
      <c r="L35" s="158"/>
      <c r="M35" s="55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 x14ac:dyDescent="0.2">
      <c r="A36" s="6" t="s">
        <v>344</v>
      </c>
      <c r="B36" s="5" t="s">
        <v>341</v>
      </c>
      <c r="C36" s="137" t="s">
        <v>360</v>
      </c>
      <c r="D36" s="21"/>
      <c r="E36" s="27"/>
      <c r="F36" s="28" t="str">
        <f>IF(G6="SIM","",'[1]MEM.CÁLC.FP.'!$D$97)</f>
        <v/>
      </c>
      <c r="G36" s="27"/>
      <c r="H36" s="40" t="s">
        <v>339</v>
      </c>
      <c r="I36" s="157"/>
      <c r="J36" s="123"/>
      <c r="K36" s="123"/>
      <c r="L36" s="158"/>
      <c r="M36" s="55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 x14ac:dyDescent="0.2">
      <c r="A37" s="1" t="s">
        <v>359</v>
      </c>
      <c r="B37" s="1" t="s">
        <v>358</v>
      </c>
      <c r="C37" s="137" t="s">
        <v>357</v>
      </c>
      <c r="D37" s="21"/>
      <c r="E37" s="27"/>
      <c r="F37" s="28">
        <f>'[1]MEM.CÁLC.FP.'!$C$100</f>
        <v>0</v>
      </c>
      <c r="G37" s="27"/>
      <c r="H37" s="40" t="s">
        <v>339</v>
      </c>
      <c r="I37" s="157"/>
      <c r="J37" s="123"/>
      <c r="K37" s="123"/>
      <c r="L37" s="1"/>
      <c r="M37" s="5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 x14ac:dyDescent="0.2">
      <c r="A38" s="6"/>
      <c r="B38" s="5"/>
      <c r="C38" s="120" t="s">
        <v>356</v>
      </c>
      <c r="D38" s="21"/>
      <c r="E38" s="27"/>
      <c r="F38" s="38">
        <f>F39+F43+F47</f>
        <v>0</v>
      </c>
      <c r="G38" s="27"/>
      <c r="H38" s="40"/>
      <c r="I38" s="157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 x14ac:dyDescent="0.2">
      <c r="A39" s="6"/>
      <c r="B39" s="5"/>
      <c r="C39" s="156" t="s">
        <v>355</v>
      </c>
      <c r="D39" s="21"/>
      <c r="E39" s="27"/>
      <c r="F39" s="126">
        <f>SUM(F40:G42)</f>
        <v>0</v>
      </c>
      <c r="G39" s="27"/>
      <c r="H39" s="40"/>
      <c r="I39" s="155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 x14ac:dyDescent="0.2">
      <c r="A40" s="6"/>
      <c r="B40" s="5"/>
      <c r="C40" s="133" t="s">
        <v>354</v>
      </c>
      <c r="D40" s="21"/>
      <c r="E40" s="27"/>
      <c r="F40" s="132">
        <f>SUM('[1]MEM.CÁLC.FP.'!D6:D7)</f>
        <v>0</v>
      </c>
      <c r="G40" s="27"/>
      <c r="H40" s="40" t="s">
        <v>339</v>
      </c>
      <c r="I40" s="155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 x14ac:dyDescent="0.2">
      <c r="A41" s="6" t="s">
        <v>342</v>
      </c>
      <c r="B41" s="5" t="s">
        <v>341</v>
      </c>
      <c r="C41" s="133" t="s">
        <v>353</v>
      </c>
      <c r="D41" s="21"/>
      <c r="E41" s="27"/>
      <c r="F41" s="132">
        <f>SUM('[1]MEM.CÁLC.FP.'!F6:F7)</f>
        <v>0</v>
      </c>
      <c r="G41" s="27"/>
      <c r="H41" s="40" t="s">
        <v>339</v>
      </c>
      <c r="I41" s="155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 x14ac:dyDescent="0.2">
      <c r="A42" s="6" t="s">
        <v>344</v>
      </c>
      <c r="B42" s="5" t="s">
        <v>341</v>
      </c>
      <c r="C42" s="133" t="s">
        <v>352</v>
      </c>
      <c r="D42" s="21"/>
      <c r="E42" s="27"/>
      <c r="F42" s="132" t="str">
        <f>IF(G6="SIM","",SUM('[1]MEM.CÁLC.FP.'!G6:G7))</f>
        <v/>
      </c>
      <c r="G42" s="27"/>
      <c r="H42" s="40" t="s">
        <v>339</v>
      </c>
      <c r="I42" s="155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 x14ac:dyDescent="0.2">
      <c r="A43" s="6"/>
      <c r="B43" s="5"/>
      <c r="C43" s="136" t="s">
        <v>351</v>
      </c>
      <c r="D43" s="21"/>
      <c r="E43" s="27"/>
      <c r="F43" s="38">
        <f>SUM(F44:G46)</f>
        <v>0</v>
      </c>
      <c r="G43" s="27"/>
      <c r="H43" s="40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 x14ac:dyDescent="0.2">
      <c r="A44" s="6"/>
      <c r="B44" s="5"/>
      <c r="C44" s="133" t="s">
        <v>350</v>
      </c>
      <c r="D44" s="21"/>
      <c r="E44" s="27"/>
      <c r="F44" s="132">
        <f>SUM('[1]MEM.CÁLC.FP.'!D9:D10)</f>
        <v>0</v>
      </c>
      <c r="G44" s="27"/>
      <c r="H44" s="40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 x14ac:dyDescent="0.2">
      <c r="A45" s="6" t="s">
        <v>342</v>
      </c>
      <c r="B45" s="5" t="s">
        <v>341</v>
      </c>
      <c r="C45" s="133" t="s">
        <v>349</v>
      </c>
      <c r="D45" s="21"/>
      <c r="E45" s="27"/>
      <c r="F45" s="132">
        <f>SUM('[1]MEM.CÁLC.FP.'!F9:F10)</f>
        <v>0</v>
      </c>
      <c r="G45" s="27"/>
      <c r="H45" s="40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 x14ac:dyDescent="0.2">
      <c r="A46" s="6" t="s">
        <v>344</v>
      </c>
      <c r="B46" s="5" t="s">
        <v>341</v>
      </c>
      <c r="C46" s="133" t="s">
        <v>348</v>
      </c>
      <c r="D46" s="21"/>
      <c r="E46" s="27"/>
      <c r="F46" s="132" t="str">
        <f>IF(G6="SIM","",SUM('[1]MEM.CÁLC.FP.'!G9:G10))</f>
        <v/>
      </c>
      <c r="G46" s="27"/>
      <c r="H46" s="40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 x14ac:dyDescent="0.2">
      <c r="A47" s="6"/>
      <c r="B47" s="5"/>
      <c r="C47" s="136" t="s">
        <v>347</v>
      </c>
      <c r="D47" s="21"/>
      <c r="E47" s="27"/>
      <c r="F47" s="38">
        <f>SUM(F48:G51)</f>
        <v>0</v>
      </c>
      <c r="G47" s="27"/>
      <c r="H47" s="40"/>
      <c r="I47" s="155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 x14ac:dyDescent="0.2">
      <c r="A48" s="6"/>
      <c r="B48" s="5"/>
      <c r="C48" s="133" t="s">
        <v>346</v>
      </c>
      <c r="D48" s="21"/>
      <c r="E48" s="27"/>
      <c r="F48" s="132">
        <f>'[1]MEM.CÁLC.FP.'!D12+'[1]MEM.CÁLC.FP.'!D14-'[1]MEM.CÁLC.FP.'!D13-'[1]MEM.CÁLC.FP.'!D15</f>
        <v>0</v>
      </c>
      <c r="G48" s="27"/>
      <c r="H48" s="40" t="s">
        <v>339</v>
      </c>
      <c r="I48" s="155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 x14ac:dyDescent="0.2">
      <c r="A49" s="6" t="s">
        <v>342</v>
      </c>
      <c r="B49" s="5" t="s">
        <v>341</v>
      </c>
      <c r="C49" s="133" t="s">
        <v>345</v>
      </c>
      <c r="D49" s="21"/>
      <c r="E49" s="27"/>
      <c r="F49" s="132">
        <f>SUM('[1]MEM.CÁLC.FP.'!F12:F15)</f>
        <v>0</v>
      </c>
      <c r="G49" s="27"/>
      <c r="H49" s="40" t="s">
        <v>339</v>
      </c>
      <c r="I49" s="155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 x14ac:dyDescent="0.2">
      <c r="A50" s="6" t="s">
        <v>344</v>
      </c>
      <c r="B50" s="5" t="s">
        <v>341</v>
      </c>
      <c r="C50" s="133" t="s">
        <v>343</v>
      </c>
      <c r="D50" s="21"/>
      <c r="E50" s="27"/>
      <c r="F50" s="132" t="str">
        <f>IF(G6="SIM","",SUM('[1]MEM.CÁLC.FP.'!G12:G15))</f>
        <v/>
      </c>
      <c r="G50" s="27"/>
      <c r="H50" s="40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 x14ac:dyDescent="0.2">
      <c r="A51" s="6" t="s">
        <v>342</v>
      </c>
      <c r="B51" s="5" t="s">
        <v>341</v>
      </c>
      <c r="C51" s="133" t="s">
        <v>340</v>
      </c>
      <c r="D51" s="21"/>
      <c r="E51" s="27"/>
      <c r="F51" s="132">
        <f>SUM('[1]MEM.CÁLC.FP.'!H12:H15)</f>
        <v>0</v>
      </c>
      <c r="G51" s="27"/>
      <c r="H51" s="40" t="s">
        <v>339</v>
      </c>
      <c r="I51" s="155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 x14ac:dyDescent="0.2">
      <c r="A52" s="6"/>
      <c r="B52" s="5"/>
      <c r="C52" s="120" t="s">
        <v>338</v>
      </c>
      <c r="D52" s="21"/>
      <c r="E52" s="27"/>
      <c r="F52" s="38">
        <f>SUM(F53:G60)</f>
        <v>152206.71</v>
      </c>
      <c r="G52" s="27"/>
      <c r="H52" s="130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 x14ac:dyDescent="0.2">
      <c r="A53" s="6" t="s">
        <v>337</v>
      </c>
      <c r="B53" s="5" t="s">
        <v>336</v>
      </c>
      <c r="C53" s="137" t="s">
        <v>335</v>
      </c>
      <c r="D53" s="21"/>
      <c r="E53" s="27"/>
      <c r="F53" s="56">
        <f>'[1]SALDO DE ESTOQUE'!C9</f>
        <v>10037.91</v>
      </c>
      <c r="G53" s="19"/>
      <c r="H53" s="40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 x14ac:dyDescent="0.2">
      <c r="A54" s="6" t="s">
        <v>334</v>
      </c>
      <c r="B54" s="5" t="s">
        <v>333</v>
      </c>
      <c r="C54" s="137" t="s">
        <v>332</v>
      </c>
      <c r="D54" s="21"/>
      <c r="E54" s="27"/>
      <c r="F54" s="56">
        <f>'[1]SALDO DE ESTOQUE'!C10</f>
        <v>142168.79999999999</v>
      </c>
      <c r="G54" s="19"/>
      <c r="H54" s="40" t="s">
        <v>95</v>
      </c>
      <c r="I54" s="122"/>
      <c r="J54" s="123"/>
      <c r="K54" s="123"/>
      <c r="L54" s="55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 x14ac:dyDescent="0.2">
      <c r="A55" s="6" t="s">
        <v>331</v>
      </c>
      <c r="B55" s="5" t="s">
        <v>311</v>
      </c>
      <c r="C55" s="137" t="s">
        <v>330</v>
      </c>
      <c r="D55" s="21"/>
      <c r="E55" s="27"/>
      <c r="F55" s="56"/>
      <c r="G55" s="19"/>
      <c r="H55" s="40" t="s">
        <v>95</v>
      </c>
      <c r="I55" s="122"/>
      <c r="J55" s="123"/>
      <c r="K55" s="123"/>
      <c r="L55" s="55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 x14ac:dyDescent="0.2">
      <c r="A56" s="6" t="s">
        <v>329</v>
      </c>
      <c r="B56" s="5" t="s">
        <v>303</v>
      </c>
      <c r="C56" s="137" t="s">
        <v>328</v>
      </c>
      <c r="D56" s="21"/>
      <c r="E56" s="27"/>
      <c r="F56" s="56"/>
      <c r="G56" s="19"/>
      <c r="H56" s="40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 x14ac:dyDescent="0.2">
      <c r="A57" s="6" t="s">
        <v>327</v>
      </c>
      <c r="B57" s="5" t="s">
        <v>326</v>
      </c>
      <c r="C57" s="137" t="s">
        <v>325</v>
      </c>
      <c r="D57" s="21"/>
      <c r="E57" s="27"/>
      <c r="F57" s="56"/>
      <c r="G57" s="19"/>
      <c r="H57" s="40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 x14ac:dyDescent="0.2">
      <c r="A58" s="6" t="s">
        <v>324</v>
      </c>
      <c r="B58" s="5" t="s">
        <v>323</v>
      </c>
      <c r="C58" s="137" t="s">
        <v>322</v>
      </c>
      <c r="D58" s="21"/>
      <c r="E58" s="27"/>
      <c r="F58" s="56"/>
      <c r="G58" s="19"/>
      <c r="H58" s="40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 x14ac:dyDescent="0.2">
      <c r="A59" s="6" t="s">
        <v>321</v>
      </c>
      <c r="B59" s="5" t="s">
        <v>320</v>
      </c>
      <c r="C59" s="133" t="s">
        <v>319</v>
      </c>
      <c r="D59" s="21"/>
      <c r="E59" s="27"/>
      <c r="F59" s="56"/>
      <c r="G59" s="19"/>
      <c r="H59" s="40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 x14ac:dyDescent="0.2">
      <c r="A60" s="6" t="s">
        <v>318</v>
      </c>
      <c r="B60" s="5" t="s">
        <v>279</v>
      </c>
      <c r="C60" s="137" t="s">
        <v>317</v>
      </c>
      <c r="D60" s="21"/>
      <c r="E60" s="27"/>
      <c r="F60" s="56">
        <f>'[1]SALDO DE ESTOQUE'!C25</f>
        <v>0</v>
      </c>
      <c r="G60" s="19"/>
      <c r="H60" s="40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 x14ac:dyDescent="0.2">
      <c r="A61" s="6"/>
      <c r="B61" s="5"/>
      <c r="C61" s="120" t="s">
        <v>316</v>
      </c>
      <c r="D61" s="21"/>
      <c r="E61" s="27"/>
      <c r="F61" s="38">
        <f>SUM(F62:G66)+F67+F76+F77</f>
        <v>87750.040000000008</v>
      </c>
      <c r="G61" s="27"/>
      <c r="H61" s="130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 x14ac:dyDescent="0.2">
      <c r="A62" s="6" t="s">
        <v>315</v>
      </c>
      <c r="B62" s="5" t="s">
        <v>314</v>
      </c>
      <c r="C62" s="137" t="s">
        <v>313</v>
      </c>
      <c r="D62" s="21"/>
      <c r="E62" s="27"/>
      <c r="F62" s="56">
        <f>'[1]SALDO DE ESTOQUE'!C34+'[1]SALDO DE ESTOQUE'!C35</f>
        <v>37514.400000000001</v>
      </c>
      <c r="G62" s="19"/>
      <c r="H62" s="40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 x14ac:dyDescent="0.2">
      <c r="A63" s="6" t="s">
        <v>312</v>
      </c>
      <c r="B63" s="5" t="s">
        <v>311</v>
      </c>
      <c r="C63" s="137" t="s">
        <v>310</v>
      </c>
      <c r="D63" s="21"/>
      <c r="E63" s="27"/>
      <c r="F63" s="56">
        <f>'[1]SALDO DE ESTOQUE'!C40+'[1]SALDO DE ESTOQUE'!C41</f>
        <v>50235.64</v>
      </c>
      <c r="G63" s="19"/>
      <c r="H63" s="40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 x14ac:dyDescent="0.2">
      <c r="A64" s="6" t="s">
        <v>309</v>
      </c>
      <c r="B64" s="5" t="s">
        <v>308</v>
      </c>
      <c r="C64" s="137" t="s">
        <v>307</v>
      </c>
      <c r="D64" s="21"/>
      <c r="E64" s="27"/>
      <c r="F64" s="56">
        <f>'[1]SALDO DE ESTOQUE'!C44</f>
        <v>0</v>
      </c>
      <c r="G64" s="19"/>
      <c r="H64" s="40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 x14ac:dyDescent="0.2">
      <c r="A65" s="6" t="s">
        <v>306</v>
      </c>
      <c r="B65" s="5" t="s">
        <v>292</v>
      </c>
      <c r="C65" s="137" t="s">
        <v>305</v>
      </c>
      <c r="D65" s="21"/>
      <c r="E65" s="27"/>
      <c r="F65" s="56">
        <f>'[1]SALDO DE ESTOQUE'!C45</f>
        <v>0</v>
      </c>
      <c r="G65" s="19"/>
      <c r="H65" s="40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 x14ac:dyDescent="0.2">
      <c r="A66" s="6" t="s">
        <v>304</v>
      </c>
      <c r="B66" s="5" t="s">
        <v>303</v>
      </c>
      <c r="C66" s="137" t="s">
        <v>302</v>
      </c>
      <c r="D66" s="21"/>
      <c r="E66" s="27"/>
      <c r="F66" s="56"/>
      <c r="G66" s="19"/>
      <c r="H66" s="40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 x14ac:dyDescent="0.2">
      <c r="A67" s="6"/>
      <c r="B67" s="5"/>
      <c r="C67" s="136" t="s">
        <v>301</v>
      </c>
      <c r="D67" s="21"/>
      <c r="E67" s="27"/>
      <c r="F67" s="135">
        <f>F68+F69</f>
        <v>0</v>
      </c>
      <c r="G67" s="27"/>
      <c r="H67" s="130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 x14ac:dyDescent="0.2">
      <c r="A68" s="6" t="s">
        <v>300</v>
      </c>
      <c r="B68" s="5" t="s">
        <v>299</v>
      </c>
      <c r="C68" s="133" t="s">
        <v>298</v>
      </c>
      <c r="D68" s="21"/>
      <c r="E68" s="27"/>
      <c r="F68" s="56">
        <f>'[1]SALDO DE ESTOQUE'!C47+'[1]SALDO DE ESTOQUE'!C48+'[1]SALDO DE ESTOQUE'!C49</f>
        <v>0</v>
      </c>
      <c r="G68" s="19"/>
      <c r="H68" s="40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 x14ac:dyDescent="0.2">
      <c r="A69" s="6"/>
      <c r="B69" s="5"/>
      <c r="C69" s="136" t="s">
        <v>297</v>
      </c>
      <c r="D69" s="21"/>
      <c r="E69" s="27"/>
      <c r="F69" s="135">
        <f>F70+F71+F74+F75</f>
        <v>0</v>
      </c>
      <c r="G69" s="27"/>
      <c r="H69" s="130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 x14ac:dyDescent="0.2">
      <c r="A70" s="6" t="s">
        <v>296</v>
      </c>
      <c r="B70" s="5" t="s">
        <v>287</v>
      </c>
      <c r="C70" s="133" t="s">
        <v>295</v>
      </c>
      <c r="D70" s="21"/>
      <c r="E70" s="27"/>
      <c r="F70" s="56">
        <f>'[1]SALDO DE ESTOQUE'!C50</f>
        <v>0</v>
      </c>
      <c r="G70" s="19"/>
      <c r="H70" s="40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 x14ac:dyDescent="0.2">
      <c r="A71" s="6"/>
      <c r="B71" s="5"/>
      <c r="C71" s="136" t="s">
        <v>294</v>
      </c>
      <c r="D71" s="21"/>
      <c r="E71" s="27"/>
      <c r="F71" s="135">
        <f>SUM(F72:G73)</f>
        <v>0</v>
      </c>
      <c r="G71" s="27"/>
      <c r="H71" s="130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 x14ac:dyDescent="0.2">
      <c r="A72" s="6" t="s">
        <v>293</v>
      </c>
      <c r="B72" s="5" t="s">
        <v>292</v>
      </c>
      <c r="C72" s="133" t="s">
        <v>291</v>
      </c>
      <c r="D72" s="21"/>
      <c r="E72" s="27"/>
      <c r="F72" s="62">
        <f>'[1]SALDO DE ESTOQUE'!C53</f>
        <v>0</v>
      </c>
      <c r="G72" s="19"/>
      <c r="H72" s="40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 x14ac:dyDescent="0.2">
      <c r="A73" s="6" t="s">
        <v>290</v>
      </c>
      <c r="B73" s="5" t="s">
        <v>287</v>
      </c>
      <c r="C73" s="133" t="s">
        <v>289</v>
      </c>
      <c r="D73" s="21"/>
      <c r="E73" s="27"/>
      <c r="F73" s="62"/>
      <c r="G73" s="19"/>
      <c r="H73" s="40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 x14ac:dyDescent="0.2">
      <c r="A74" s="6" t="s">
        <v>288</v>
      </c>
      <c r="B74" s="5" t="s">
        <v>287</v>
      </c>
      <c r="C74" s="133" t="s">
        <v>286</v>
      </c>
      <c r="D74" s="21"/>
      <c r="E74" s="27"/>
      <c r="F74" s="62">
        <f>'[1]SALDO DE ESTOQUE'!C55</f>
        <v>0</v>
      </c>
      <c r="G74" s="19"/>
      <c r="H74" s="40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 x14ac:dyDescent="0.2">
      <c r="A75" s="6" t="s">
        <v>285</v>
      </c>
      <c r="B75" s="5" t="s">
        <v>279</v>
      </c>
      <c r="C75" s="133" t="s">
        <v>284</v>
      </c>
      <c r="D75" s="21"/>
      <c r="E75" s="27"/>
      <c r="F75" s="62"/>
      <c r="G75" s="19"/>
      <c r="H75" s="40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 x14ac:dyDescent="0.2">
      <c r="A76" s="6" t="s">
        <v>283</v>
      </c>
      <c r="B76" s="5" t="s">
        <v>282</v>
      </c>
      <c r="C76" s="133" t="s">
        <v>281</v>
      </c>
      <c r="D76" s="21"/>
      <c r="E76" s="27"/>
      <c r="F76" s="56">
        <f>'[1]SALDO DE ESTOQUE'!C59</f>
        <v>0</v>
      </c>
      <c r="G76" s="19"/>
      <c r="H76" s="40" t="s">
        <v>95</v>
      </c>
      <c r="I76" s="154"/>
      <c r="J76" s="153"/>
      <c r="K76" s="15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 x14ac:dyDescent="0.2">
      <c r="A77" s="6" t="s">
        <v>280</v>
      </c>
      <c r="B77" s="5" t="s">
        <v>279</v>
      </c>
      <c r="C77" s="137" t="s">
        <v>278</v>
      </c>
      <c r="D77" s="21"/>
      <c r="E77" s="27"/>
      <c r="F77" s="56">
        <f>'[1]SALDO DE ESTOQUE'!C62</f>
        <v>0</v>
      </c>
      <c r="G77" s="19"/>
      <c r="H77" s="40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 x14ac:dyDescent="0.2">
      <c r="A78" s="6"/>
      <c r="B78" s="5"/>
      <c r="C78" s="120" t="s">
        <v>277</v>
      </c>
      <c r="D78" s="21"/>
      <c r="E78" s="27"/>
      <c r="F78" s="38">
        <f>F79+F80+F83</f>
        <v>3815.55</v>
      </c>
      <c r="G78" s="27"/>
      <c r="H78" s="131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 x14ac:dyDescent="0.25">
      <c r="A79" s="134" t="s">
        <v>276</v>
      </c>
      <c r="B79" s="5" t="s">
        <v>275</v>
      </c>
      <c r="C79" s="137" t="s">
        <v>274</v>
      </c>
      <c r="D79" s="21"/>
      <c r="E79" s="27"/>
      <c r="F79" s="28">
        <f>SUMIF('[1]TCE - ANEXO IV - Preencher'!$D:$D,'CONTÁBIL- FINANCEIRA '!A79,'[1]TCE - ANEXO IV - Preencher'!$N:$N)</f>
        <v>0</v>
      </c>
      <c r="G79" s="27"/>
      <c r="H79" s="40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 x14ac:dyDescent="0.2">
      <c r="A80" s="6"/>
      <c r="B80" s="5"/>
      <c r="C80" s="136" t="s">
        <v>273</v>
      </c>
      <c r="D80" s="21"/>
      <c r="E80" s="27"/>
      <c r="F80" s="135">
        <f>F81+F82</f>
        <v>3694</v>
      </c>
      <c r="G80" s="27"/>
      <c r="H80" s="130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 x14ac:dyDescent="0.25">
      <c r="A81" s="134" t="s">
        <v>272</v>
      </c>
      <c r="B81" s="5" t="s">
        <v>153</v>
      </c>
      <c r="C81" s="137" t="s">
        <v>271</v>
      </c>
      <c r="D81" s="21"/>
      <c r="E81" s="27"/>
      <c r="F81" s="28">
        <f>SUMIF('[1]TCE - ANEXO IV - Preencher'!$D:$D,'CONTÁBIL- FINANCEIRA '!A81,'[1]TCE - ANEXO IV - Preencher'!$N:$N)</f>
        <v>0</v>
      </c>
      <c r="G81" s="27"/>
      <c r="H81" s="40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 x14ac:dyDescent="0.25">
      <c r="A82" s="134" t="s">
        <v>270</v>
      </c>
      <c r="B82" s="5" t="s">
        <v>153</v>
      </c>
      <c r="C82" s="137" t="s">
        <v>269</v>
      </c>
      <c r="D82" s="21"/>
      <c r="E82" s="27"/>
      <c r="F82" s="28">
        <f>SUMIF('[1]TCE - ANEXO IV - Preencher'!$D:$D,'CONTÁBIL- FINANCEIRA '!A82,'[1]TCE - ANEXO IV - Preencher'!$N:$N)</f>
        <v>3694</v>
      </c>
      <c r="G82" s="27"/>
      <c r="H82" s="40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 x14ac:dyDescent="0.2">
      <c r="A83" s="6"/>
      <c r="B83" s="5"/>
      <c r="C83" s="136" t="s">
        <v>268</v>
      </c>
      <c r="D83" s="21"/>
      <c r="E83" s="27"/>
      <c r="F83" s="135">
        <f>F84+F85</f>
        <v>121.54999999999998</v>
      </c>
      <c r="G83" s="27"/>
      <c r="H83" s="130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 x14ac:dyDescent="0.25">
      <c r="A84" s="134" t="s">
        <v>267</v>
      </c>
      <c r="B84" s="5" t="s">
        <v>264</v>
      </c>
      <c r="C84" s="137" t="s">
        <v>266</v>
      </c>
      <c r="D84" s="21"/>
      <c r="E84" s="27"/>
      <c r="F84" s="28">
        <f>SUMIF('[1]TCE - ANEXO IV - Preencher'!$D:$D,'CONTÁBIL- FINANCEIRA '!A84,'[1]TCE - ANEXO IV - Preencher'!$N:$N)</f>
        <v>0</v>
      </c>
      <c r="G84" s="27"/>
      <c r="H84" s="40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 x14ac:dyDescent="0.25">
      <c r="A85" s="134" t="s">
        <v>265</v>
      </c>
      <c r="B85" s="5" t="s">
        <v>264</v>
      </c>
      <c r="C85" s="152" t="s">
        <v>263</v>
      </c>
      <c r="D85" s="25"/>
      <c r="E85" s="23"/>
      <c r="F85" s="28">
        <f>SUMIF('[1]TCE - ANEXO IV - Preencher'!$D:$D,'CONTÁBIL- FINANCEIRA '!A85,'[1]TCE - ANEXO IV - Preencher'!$N:$N)</f>
        <v>121.54999999999998</v>
      </c>
      <c r="G85" s="27"/>
      <c r="H85" s="40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 x14ac:dyDescent="0.2">
      <c r="A86" s="6"/>
      <c r="B86" s="5"/>
      <c r="C86" s="151"/>
      <c r="D86" s="150"/>
      <c r="E86" s="149"/>
      <c r="F86" s="148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 x14ac:dyDescent="0.2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7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 x14ac:dyDescent="0.2">
      <c r="A88" s="6"/>
      <c r="B88" s="5"/>
      <c r="C88" s="146"/>
      <c r="D88" s="11" t="s">
        <v>81</v>
      </c>
      <c r="E88" s="10" t="s">
        <v>3</v>
      </c>
      <c r="F88" s="145" t="s">
        <v>2</v>
      </c>
      <c r="G88" s="48"/>
      <c r="H88" s="130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 x14ac:dyDescent="0.2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27"/>
      <c r="H89" s="130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 x14ac:dyDescent="0.2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30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 x14ac:dyDescent="0.2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30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 x14ac:dyDescent="0.2">
      <c r="A92" s="6"/>
      <c r="B92" s="5"/>
      <c r="C92" s="105"/>
      <c r="D92" s="111" t="e">
        <f>#REF!</f>
        <v>#REF!</v>
      </c>
      <c r="E92" s="67"/>
      <c r="F92" s="110">
        <f>$F$4</f>
        <v>44470</v>
      </c>
      <c r="G92" s="144">
        <f>IF(G4=0,"",G4)</f>
        <v>1</v>
      </c>
      <c r="H92" s="130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 x14ac:dyDescent="0.2">
      <c r="A93" s="6"/>
      <c r="B93" s="5"/>
      <c r="C93" s="108"/>
      <c r="D93" s="143" t="str">
        <f>D4</f>
        <v>DEMONSTRATIVO DE CONTRATOS SERVIÇOS TERCEIRIZADOS</v>
      </c>
      <c r="E93" s="142"/>
      <c r="F93" s="106"/>
      <c r="G93" s="105"/>
      <c r="H93" s="130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 x14ac:dyDescent="0.2">
      <c r="A94" s="6"/>
      <c r="B94" s="5"/>
      <c r="C94" s="104" t="s">
        <v>79</v>
      </c>
      <c r="D94" s="27"/>
      <c r="E94" s="103" t="s">
        <v>78</v>
      </c>
      <c r="F94" s="21"/>
      <c r="G94" s="27"/>
      <c r="H94" s="130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 x14ac:dyDescent="0.2">
      <c r="A95" s="6"/>
      <c r="B95" s="5"/>
      <c r="C95" s="102" t="str">
        <f>IF(C7=0,"",C7)</f>
        <v>HECPI - COVID</v>
      </c>
      <c r="D95" s="27"/>
      <c r="E95" s="141" t="str">
        <f>IF(E7=0,"",E7)</f>
        <v>ROBERTA MONTEIRO</v>
      </c>
      <c r="F95" s="21"/>
      <c r="G95" s="27"/>
      <c r="H95" s="130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 x14ac:dyDescent="0.2">
      <c r="A96" s="6"/>
      <c r="B96" s="5"/>
      <c r="C96" s="120" t="s">
        <v>262</v>
      </c>
      <c r="D96" s="21"/>
      <c r="E96" s="27"/>
      <c r="F96" s="30" t="s">
        <v>10</v>
      </c>
      <c r="G96" s="27"/>
      <c r="H96" s="130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 x14ac:dyDescent="0.2">
      <c r="A97" s="6"/>
      <c r="B97" s="5"/>
      <c r="C97" s="120" t="s">
        <v>261</v>
      </c>
      <c r="D97" s="21"/>
      <c r="E97" s="27"/>
      <c r="F97" s="38">
        <f>F98+F101+F102+F103+F111+F109+F110</f>
        <v>0</v>
      </c>
      <c r="G97" s="27"/>
      <c r="H97" s="130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 x14ac:dyDescent="0.2">
      <c r="A98" s="6"/>
      <c r="B98" s="5"/>
      <c r="C98" s="136" t="s">
        <v>260</v>
      </c>
      <c r="D98" s="21"/>
      <c r="E98" s="27"/>
      <c r="F98" s="135">
        <f>SUM(F99:G100)</f>
        <v>0</v>
      </c>
      <c r="G98" s="27"/>
      <c r="H98" s="130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 x14ac:dyDescent="0.25">
      <c r="A99" s="134" t="s">
        <v>259</v>
      </c>
      <c r="B99" s="5" t="s">
        <v>258</v>
      </c>
      <c r="C99" s="133" t="s">
        <v>257</v>
      </c>
      <c r="D99" s="21"/>
      <c r="E99" s="27"/>
      <c r="F99" s="132">
        <f>SUMIF('[1]TCE - ANEXO IV - Preencher'!$D:$D,'CONTÁBIL- FINANCEIRA '!A99,'[1]TCE - ANEXO IV - Preencher'!$N:$N)</f>
        <v>0</v>
      </c>
      <c r="G99" s="27"/>
      <c r="H99" s="40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 x14ac:dyDescent="0.25">
      <c r="A100" s="134" t="s">
        <v>256</v>
      </c>
      <c r="B100" s="5" t="s">
        <v>255</v>
      </c>
      <c r="C100" s="133" t="s">
        <v>254</v>
      </c>
      <c r="D100" s="21"/>
      <c r="E100" s="27"/>
      <c r="F100" s="132">
        <f>SUMIF('[1]TCE - ANEXO IV - Preencher'!$D:$D,'CONTÁBIL- FINANCEIRA '!A100,'[1]TCE - ANEXO IV - Preencher'!$N:$N)</f>
        <v>0</v>
      </c>
      <c r="G100" s="27"/>
      <c r="H100" s="40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 x14ac:dyDescent="0.25">
      <c r="A101" s="134" t="s">
        <v>253</v>
      </c>
      <c r="B101" s="5" t="s">
        <v>252</v>
      </c>
      <c r="C101" s="137" t="s">
        <v>251</v>
      </c>
      <c r="D101" s="21"/>
      <c r="E101" s="27"/>
      <c r="F101" s="28">
        <f>SUMIF('[1]TCE - ANEXO IV - Preencher'!$D:$D,'CONTÁBIL- FINANCEIRA '!A101,'[1]TCE - ANEXO IV - Preencher'!$N:$N)</f>
        <v>0</v>
      </c>
      <c r="G101" s="27"/>
      <c r="H101" s="40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 x14ac:dyDescent="0.25">
      <c r="A102" s="134" t="s">
        <v>250</v>
      </c>
      <c r="B102" s="5" t="s">
        <v>249</v>
      </c>
      <c r="C102" s="137" t="s">
        <v>248</v>
      </c>
      <c r="D102" s="21"/>
      <c r="E102" s="27"/>
      <c r="F102" s="28">
        <f>SUMIF('[1]TCE - ANEXO IV - Preencher'!$D:$D,'CONTÁBIL- FINANCEIRA '!A102,'[1]TCE - ANEXO IV - Preencher'!$N:$N)</f>
        <v>0</v>
      </c>
      <c r="G102" s="27"/>
      <c r="H102" s="40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 x14ac:dyDescent="0.2">
      <c r="A103" s="6"/>
      <c r="B103" s="5"/>
      <c r="C103" s="120" t="s">
        <v>247</v>
      </c>
      <c r="D103" s="21"/>
      <c r="E103" s="27"/>
      <c r="F103" s="38">
        <f>F104+F105+F106+F107+F108</f>
        <v>0</v>
      </c>
      <c r="G103" s="27"/>
      <c r="H103" s="130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 x14ac:dyDescent="0.25">
      <c r="A104" s="134" t="s">
        <v>246</v>
      </c>
      <c r="B104" s="5" t="s">
        <v>245</v>
      </c>
      <c r="C104" s="133" t="s">
        <v>244</v>
      </c>
      <c r="D104" s="21"/>
      <c r="E104" s="27"/>
      <c r="F104" s="132">
        <f>SUMIF('[1]TCE - ANEXO IV - Preencher'!$D:$D,'CONTÁBIL- FINANCEIRA '!A104,'[1]TCE - ANEXO IV - Preencher'!$N:$N)</f>
        <v>0</v>
      </c>
      <c r="G104" s="27"/>
      <c r="H104" s="40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 x14ac:dyDescent="0.25">
      <c r="A105" s="134" t="s">
        <v>243</v>
      </c>
      <c r="B105" s="5" t="s">
        <v>242</v>
      </c>
      <c r="C105" s="133" t="s">
        <v>241</v>
      </c>
      <c r="D105" s="21"/>
      <c r="E105" s="27"/>
      <c r="F105" s="132">
        <f>SUMIF('[1]TCE - ANEXO IV - Preencher'!$D:$D,'CONTÁBIL- FINANCEIRA '!A105,'[1]TCE - ANEXO IV - Preencher'!$N:$N)</f>
        <v>0</v>
      </c>
      <c r="G105" s="27"/>
      <c r="H105" s="40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 x14ac:dyDescent="0.25">
      <c r="A106" s="134" t="s">
        <v>240</v>
      </c>
      <c r="B106" s="5" t="s">
        <v>239</v>
      </c>
      <c r="C106" s="133" t="s">
        <v>238</v>
      </c>
      <c r="D106" s="21"/>
      <c r="E106" s="27"/>
      <c r="F106" s="132">
        <f>SUMIF('[1]TCE - ANEXO IV - Preencher'!$D:$D,'CONTÁBIL- FINANCEIRA '!A106,'[1]TCE - ANEXO IV - Preencher'!$N:$N)</f>
        <v>0</v>
      </c>
      <c r="G106" s="27"/>
      <c r="H106" s="40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 x14ac:dyDescent="0.25">
      <c r="A107" s="134" t="s">
        <v>237</v>
      </c>
      <c r="B107" s="5" t="s">
        <v>236</v>
      </c>
      <c r="C107" s="133" t="s">
        <v>235</v>
      </c>
      <c r="D107" s="21"/>
      <c r="E107" s="27"/>
      <c r="F107" s="132">
        <f>SUMIF('[1]TCE - ANEXO IV - Preencher'!$D:$D,'CONTÁBIL- FINANCEIRA '!A107,'[1]TCE - ANEXO IV - Preencher'!$N:$N)</f>
        <v>0</v>
      </c>
      <c r="G107" s="27"/>
      <c r="H107" s="40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 x14ac:dyDescent="0.25">
      <c r="A108" s="134" t="s">
        <v>234</v>
      </c>
      <c r="B108" s="5" t="s">
        <v>208</v>
      </c>
      <c r="C108" s="133" t="s">
        <v>233</v>
      </c>
      <c r="D108" s="21"/>
      <c r="E108" s="27"/>
      <c r="F108" s="132">
        <f>SUMIF('[1]TCE - ANEXO IV - Preencher'!$D:$D,'CONTÁBIL- FINANCEIRA '!A108,'[1]TCE - ANEXO IV - Preencher'!$N:$N)</f>
        <v>0</v>
      </c>
      <c r="G108" s="27"/>
      <c r="H108" s="40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 x14ac:dyDescent="0.25">
      <c r="A109" s="134" t="s">
        <v>232</v>
      </c>
      <c r="B109" s="5" t="s">
        <v>231</v>
      </c>
      <c r="C109" s="133" t="s">
        <v>230</v>
      </c>
      <c r="D109" s="21"/>
      <c r="E109" s="27"/>
      <c r="F109" s="132">
        <f>SUMIF('[1]TCE - ANEXO IV - Preencher'!$D:$D,'CONTÁBIL- FINANCEIRA '!A109,'[1]TCE - ANEXO IV - Preencher'!$N:$N)</f>
        <v>0</v>
      </c>
      <c r="G109" s="27"/>
      <c r="H109" s="40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 x14ac:dyDescent="0.25">
      <c r="A110" s="134" t="s">
        <v>229</v>
      </c>
      <c r="B110" s="5" t="s">
        <v>228</v>
      </c>
      <c r="C110" s="133" t="s">
        <v>227</v>
      </c>
      <c r="D110" s="21"/>
      <c r="E110" s="27"/>
      <c r="F110" s="132">
        <f>SUMIF('[1]TCE - ANEXO IV - Preencher'!$D:$D,'CONTÁBIL- FINANCEIRA '!A110,'[1]TCE - ANEXO IV - Preencher'!$N:$N)</f>
        <v>0</v>
      </c>
      <c r="G110" s="27"/>
      <c r="H110" s="40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 x14ac:dyDescent="0.2">
      <c r="A111" s="6"/>
      <c r="B111" s="5"/>
      <c r="C111" s="136" t="s">
        <v>226</v>
      </c>
      <c r="D111" s="21"/>
      <c r="E111" s="27"/>
      <c r="F111" s="135">
        <f>F112+F113</f>
        <v>0</v>
      </c>
      <c r="G111" s="27"/>
      <c r="H111" s="130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 x14ac:dyDescent="0.2">
      <c r="A112" s="6" t="s">
        <v>225</v>
      </c>
      <c r="B112" s="5" t="s">
        <v>143</v>
      </c>
      <c r="C112" s="133" t="s">
        <v>224</v>
      </c>
      <c r="D112" s="21"/>
      <c r="E112" s="27"/>
      <c r="F112" s="132">
        <f>SUMIF('[1]TCE - ANEXO IV - Preencher'!$D:$D,'CONTÁBIL- FINANCEIRA '!A112,'[1]TCE - ANEXO IV - Preencher'!$N:$N)</f>
        <v>0</v>
      </c>
      <c r="G112" s="27"/>
      <c r="H112" s="40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 x14ac:dyDescent="0.25">
      <c r="A113" s="134" t="s">
        <v>223</v>
      </c>
      <c r="B113" s="5" t="s">
        <v>153</v>
      </c>
      <c r="C113" s="133" t="s">
        <v>222</v>
      </c>
      <c r="D113" s="21"/>
      <c r="E113" s="27"/>
      <c r="F113" s="132">
        <f>SUMIF('[1]TCE - ANEXO IV - Preencher'!$D:$D,'CONTÁBIL- FINANCEIRA '!A113,'[1]TCE - ANEXO IV - Preencher'!$N:$N)</f>
        <v>0</v>
      </c>
      <c r="G113" s="27"/>
      <c r="H113" s="40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 x14ac:dyDescent="0.2">
      <c r="A114" s="6"/>
      <c r="B114" s="5"/>
      <c r="C114" s="120" t="s">
        <v>221</v>
      </c>
      <c r="D114" s="21"/>
      <c r="E114" s="27"/>
      <c r="F114" s="38">
        <f>F115+F130+F134</f>
        <v>0</v>
      </c>
      <c r="G114" s="27"/>
      <c r="H114" s="131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 x14ac:dyDescent="0.2">
      <c r="A115" s="6"/>
      <c r="B115" s="5"/>
      <c r="C115" s="120" t="s">
        <v>220</v>
      </c>
      <c r="D115" s="21"/>
      <c r="E115" s="27"/>
      <c r="F115" s="38">
        <f>F116+F123+F127</f>
        <v>0</v>
      </c>
      <c r="G115" s="27"/>
      <c r="H115" s="130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 x14ac:dyDescent="0.2">
      <c r="A116" s="6"/>
      <c r="B116" s="5"/>
      <c r="C116" s="136" t="s">
        <v>219</v>
      </c>
      <c r="D116" s="21"/>
      <c r="E116" s="27"/>
      <c r="F116" s="135">
        <f>SUM(F117:G122)</f>
        <v>0</v>
      </c>
      <c r="G116" s="27"/>
      <c r="H116" s="130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 x14ac:dyDescent="0.25">
      <c r="A117" s="134" t="s">
        <v>218</v>
      </c>
      <c r="B117" s="5" t="s">
        <v>185</v>
      </c>
      <c r="C117" s="137" t="s">
        <v>217</v>
      </c>
      <c r="D117" s="21"/>
      <c r="E117" s="27"/>
      <c r="F117" s="28">
        <f>SUMIF('[1]TCE - ANEXO IV - Preencher'!$D:$D,'CONTÁBIL- FINANCEIRA '!A117,'[1]TCE - ANEXO IV - Preencher'!$N:$N)</f>
        <v>0</v>
      </c>
      <c r="G117" s="27"/>
      <c r="H117" s="40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 x14ac:dyDescent="0.25">
      <c r="A118" s="134" t="s">
        <v>216</v>
      </c>
      <c r="B118" s="5" t="s">
        <v>162</v>
      </c>
      <c r="C118" s="137" t="s">
        <v>215</v>
      </c>
      <c r="D118" s="21"/>
      <c r="E118" s="27"/>
      <c r="F118" s="28">
        <f>SUMIF('[1]TCE - ANEXO IV - Preencher'!$D:$D,'CONTÁBIL- FINANCEIRA '!A118,'[1]TCE - ANEXO IV - Preencher'!$N:$N)</f>
        <v>0</v>
      </c>
      <c r="G118" s="27"/>
      <c r="H118" s="40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 x14ac:dyDescent="0.25">
      <c r="A119" s="134" t="s">
        <v>214</v>
      </c>
      <c r="B119" s="5" t="s">
        <v>185</v>
      </c>
      <c r="C119" s="137" t="s">
        <v>213</v>
      </c>
      <c r="D119" s="21"/>
      <c r="E119" s="27"/>
      <c r="F119" s="28">
        <f>SUMIF('[1]TCE - ANEXO IV - Preencher'!$D:$D,'CONTÁBIL- FINANCEIRA '!A119,'[1]TCE - ANEXO IV - Preencher'!$N:$N)</f>
        <v>0</v>
      </c>
      <c r="G119" s="27"/>
      <c r="H119" s="40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 x14ac:dyDescent="0.25">
      <c r="A120" s="134" t="s">
        <v>212</v>
      </c>
      <c r="B120" s="5" t="s">
        <v>211</v>
      </c>
      <c r="C120" s="137" t="s">
        <v>210</v>
      </c>
      <c r="D120" s="21"/>
      <c r="E120" s="27"/>
      <c r="F120" s="28">
        <f>SUMIF('[1]TCE - ANEXO IV - Preencher'!$D:$D,'CONTÁBIL- FINANCEIRA '!A120,'[1]TCE - ANEXO IV - Preencher'!$N:$N)</f>
        <v>0</v>
      </c>
      <c r="G120" s="27"/>
      <c r="H120" s="40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 x14ac:dyDescent="0.25">
      <c r="A121" s="134" t="s">
        <v>209</v>
      </c>
      <c r="B121" s="5" t="s">
        <v>208</v>
      </c>
      <c r="C121" s="133" t="s">
        <v>207</v>
      </c>
      <c r="D121" s="21"/>
      <c r="E121" s="27"/>
      <c r="F121" s="28">
        <f>SUMIF('[1]TCE - ANEXO IV - Preencher'!$D:$D,'CONTÁBIL- FINANCEIRA '!A121,'[1]TCE - ANEXO IV - Preencher'!$N:$N)</f>
        <v>0</v>
      </c>
      <c r="G121" s="27"/>
      <c r="H121" s="40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 x14ac:dyDescent="0.25">
      <c r="A122" s="134" t="s">
        <v>206</v>
      </c>
      <c r="B122" s="5" t="s">
        <v>153</v>
      </c>
      <c r="C122" s="137" t="s">
        <v>205</v>
      </c>
      <c r="D122" s="21"/>
      <c r="E122" s="27"/>
      <c r="F122" s="28">
        <f>SUMIF('[1]TCE - ANEXO IV - Preencher'!$D:$D,'CONTÁBIL- FINANCEIRA '!A122,'[1]TCE - ANEXO IV - Preencher'!$N:$N)</f>
        <v>0</v>
      </c>
      <c r="G122" s="27"/>
      <c r="H122" s="40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 x14ac:dyDescent="0.2">
      <c r="A123" s="6"/>
      <c r="B123" s="5"/>
      <c r="C123" s="136" t="s">
        <v>204</v>
      </c>
      <c r="D123" s="21"/>
      <c r="E123" s="27"/>
      <c r="F123" s="135">
        <f>SUM(F124:G126)</f>
        <v>0</v>
      </c>
      <c r="G123" s="27"/>
      <c r="H123" s="130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 x14ac:dyDescent="0.25">
      <c r="A124" s="134" t="s">
        <v>203</v>
      </c>
      <c r="B124" s="5" t="s">
        <v>188</v>
      </c>
      <c r="C124" s="137" t="s">
        <v>202</v>
      </c>
      <c r="D124" s="21"/>
      <c r="E124" s="27"/>
      <c r="F124" s="28">
        <f>[1]RPA!K2</f>
        <v>0</v>
      </c>
      <c r="G124" s="27"/>
      <c r="H124" s="40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 x14ac:dyDescent="0.2">
      <c r="A125" s="6" t="s">
        <v>201</v>
      </c>
      <c r="B125" s="5" t="s">
        <v>149</v>
      </c>
      <c r="C125" s="137" t="s">
        <v>200</v>
      </c>
      <c r="D125" s="21"/>
      <c r="E125" s="27"/>
      <c r="F125" s="28">
        <f>[1]RPA!K3</f>
        <v>0</v>
      </c>
      <c r="G125" s="27"/>
      <c r="H125" s="40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 x14ac:dyDescent="0.2">
      <c r="A126" s="6" t="s">
        <v>199</v>
      </c>
      <c r="B126" s="5" t="s">
        <v>188</v>
      </c>
      <c r="C126" s="133" t="s">
        <v>198</v>
      </c>
      <c r="D126" s="21"/>
      <c r="E126" s="27"/>
      <c r="F126" s="132">
        <f>[1]RPA!K4</f>
        <v>0</v>
      </c>
      <c r="G126" s="27"/>
      <c r="H126" s="40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 x14ac:dyDescent="0.2">
      <c r="A127" s="6"/>
      <c r="B127" s="5"/>
      <c r="C127" s="136" t="s">
        <v>197</v>
      </c>
      <c r="D127" s="21"/>
      <c r="E127" s="27"/>
      <c r="F127" s="135">
        <f>F128+F129</f>
        <v>0</v>
      </c>
      <c r="G127" s="27"/>
      <c r="H127" s="130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 x14ac:dyDescent="0.25">
      <c r="A128" s="134" t="s">
        <v>196</v>
      </c>
      <c r="B128" s="5" t="s">
        <v>185</v>
      </c>
      <c r="C128" s="137" t="s">
        <v>195</v>
      </c>
      <c r="D128" s="21"/>
      <c r="E128" s="27"/>
      <c r="F128" s="28">
        <f>SUMIF('[1]TCE - ANEXO IV - Preencher'!$D:$D,'CONTÁBIL- FINANCEIRA '!A128,'[1]TCE - ANEXO IV - Preencher'!$N:$N)</f>
        <v>0</v>
      </c>
      <c r="G128" s="27"/>
      <c r="H128" s="40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 x14ac:dyDescent="0.25">
      <c r="A129" s="134" t="s">
        <v>194</v>
      </c>
      <c r="B129" s="5" t="s">
        <v>185</v>
      </c>
      <c r="C129" s="137" t="s">
        <v>193</v>
      </c>
      <c r="D129" s="21"/>
      <c r="E129" s="27"/>
      <c r="F129" s="28">
        <f>SUMIF('[1]TCE - ANEXO IV - Preencher'!$D:$D,'CONTÁBIL- FINANCEIRA '!A129,'[1]TCE - ANEXO IV - Preencher'!$N:$N)</f>
        <v>0</v>
      </c>
      <c r="G129" s="27"/>
      <c r="H129" s="40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 x14ac:dyDescent="0.2">
      <c r="A130" s="6"/>
      <c r="B130" s="5"/>
      <c r="C130" s="120" t="s">
        <v>192</v>
      </c>
      <c r="D130" s="21"/>
      <c r="E130" s="27"/>
      <c r="F130" s="38">
        <f>SUM(F131:F133)</f>
        <v>0</v>
      </c>
      <c r="G130" s="27"/>
      <c r="H130" s="130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 x14ac:dyDescent="0.25">
      <c r="A131" s="134" t="s">
        <v>191</v>
      </c>
      <c r="B131" s="5" t="s">
        <v>185</v>
      </c>
      <c r="C131" s="137" t="s">
        <v>190</v>
      </c>
      <c r="D131" s="21"/>
      <c r="E131" s="27"/>
      <c r="F131" s="28">
        <f>SUMIF('[1]TCE - ANEXO IV - Preencher'!$D:$D,'CONTÁBIL- FINANCEIRA '!A131,'[1]TCE - ANEXO IV - Preencher'!$N:$N)</f>
        <v>0</v>
      </c>
      <c r="G131" s="27"/>
      <c r="H131" s="40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 x14ac:dyDescent="0.2">
      <c r="A132" s="6" t="s">
        <v>189</v>
      </c>
      <c r="B132" s="5" t="s">
        <v>188</v>
      </c>
      <c r="C132" s="137" t="s">
        <v>187</v>
      </c>
      <c r="D132" s="21"/>
      <c r="E132" s="27"/>
      <c r="F132" s="28">
        <f>[1]RPA!K5</f>
        <v>0</v>
      </c>
      <c r="G132" s="27"/>
      <c r="H132" s="40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 x14ac:dyDescent="0.25">
      <c r="A133" s="134" t="s">
        <v>186</v>
      </c>
      <c r="B133" s="5" t="s">
        <v>185</v>
      </c>
      <c r="C133" s="137" t="s">
        <v>184</v>
      </c>
      <c r="D133" s="21"/>
      <c r="E133" s="27"/>
      <c r="F133" s="28">
        <f>SUMIF('[1]TCE - ANEXO IV - Preencher'!$D:$D,'CONTÁBIL- FINANCEIRA '!A133,'[1]TCE - ANEXO IV - Preencher'!$N:$N)</f>
        <v>0</v>
      </c>
      <c r="G133" s="27"/>
      <c r="H133" s="40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 x14ac:dyDescent="0.2">
      <c r="A134" s="6"/>
      <c r="B134" s="5"/>
      <c r="C134" s="120" t="s">
        <v>183</v>
      </c>
      <c r="D134" s="21"/>
      <c r="E134" s="27"/>
      <c r="F134" s="38">
        <f>F135+F148</f>
        <v>0</v>
      </c>
      <c r="G134" s="27"/>
      <c r="H134" s="139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 x14ac:dyDescent="0.2">
      <c r="A135" s="6"/>
      <c r="B135" s="5"/>
      <c r="C135" s="136" t="s">
        <v>182</v>
      </c>
      <c r="D135" s="21"/>
      <c r="E135" s="27"/>
      <c r="F135" s="135">
        <f>F136+SUM(F140:F147)</f>
        <v>0</v>
      </c>
      <c r="G135" s="27"/>
      <c r="H135" s="140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 x14ac:dyDescent="0.2">
      <c r="A136" s="6"/>
      <c r="B136" s="5"/>
      <c r="C136" s="136" t="s">
        <v>181</v>
      </c>
      <c r="D136" s="21"/>
      <c r="E136" s="27"/>
      <c r="F136" s="135">
        <f>F137+F138+F139</f>
        <v>0</v>
      </c>
      <c r="G136" s="27"/>
      <c r="H136" s="139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 x14ac:dyDescent="0.25">
      <c r="A137" s="134" t="s">
        <v>180</v>
      </c>
      <c r="B137" s="5" t="s">
        <v>175</v>
      </c>
      <c r="C137" s="137" t="s">
        <v>179</v>
      </c>
      <c r="D137" s="21"/>
      <c r="E137" s="27"/>
      <c r="F137" s="28">
        <f>SUMIF('[1]TCE - ANEXO IV - Preencher'!$D:$D,'CONTÁBIL- FINANCEIRA '!A137,'[1]TCE - ANEXO IV - Preencher'!$N:$N)</f>
        <v>0</v>
      </c>
      <c r="G137" s="27"/>
      <c r="H137" s="40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 x14ac:dyDescent="0.25">
      <c r="A138" s="134" t="s">
        <v>178</v>
      </c>
      <c r="B138" s="5" t="s">
        <v>175</v>
      </c>
      <c r="C138" s="133" t="s">
        <v>177</v>
      </c>
      <c r="D138" s="21"/>
      <c r="E138" s="27"/>
      <c r="F138" s="132">
        <f>SUMIF('[1]TCE - ANEXO IV - Preencher'!$D:$D,'CONTÁBIL- FINANCEIRA '!A138,'[1]TCE - ANEXO IV - Preencher'!$N:$N)</f>
        <v>0</v>
      </c>
      <c r="G138" s="27"/>
      <c r="H138" s="40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 x14ac:dyDescent="0.25">
      <c r="A139" s="134" t="s">
        <v>176</v>
      </c>
      <c r="B139" s="5" t="s">
        <v>175</v>
      </c>
      <c r="C139" s="133" t="s">
        <v>174</v>
      </c>
      <c r="D139" s="21"/>
      <c r="E139" s="27"/>
      <c r="F139" s="132">
        <f>SUMIF('[1]TCE - ANEXO IV - Preencher'!$D:$D,'CONTÁBIL- FINANCEIRA '!A139,'[1]TCE - ANEXO IV - Preencher'!$N:$N)</f>
        <v>0</v>
      </c>
      <c r="G139" s="27"/>
      <c r="H139" s="40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 x14ac:dyDescent="0.25">
      <c r="A140" s="134" t="s">
        <v>173</v>
      </c>
      <c r="B140" s="5" t="s">
        <v>159</v>
      </c>
      <c r="C140" s="137" t="s">
        <v>172</v>
      </c>
      <c r="D140" s="21"/>
      <c r="E140" s="27"/>
      <c r="F140" s="28">
        <f>SUMIF('[1]TCE - ANEXO IV - Preencher'!$D:$D,'CONTÁBIL- FINANCEIRA '!A140,'[1]TCE - ANEXO IV - Preencher'!$N:$N)</f>
        <v>0</v>
      </c>
      <c r="G140" s="27"/>
      <c r="H140" s="40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 x14ac:dyDescent="0.25">
      <c r="A141" s="134" t="s">
        <v>171</v>
      </c>
      <c r="B141" s="5" t="s">
        <v>170</v>
      </c>
      <c r="C141" s="137" t="s">
        <v>169</v>
      </c>
      <c r="D141" s="21"/>
      <c r="E141" s="27"/>
      <c r="F141" s="28">
        <f>SUMIF('[1]TCE - ANEXO IV - Preencher'!$D:$D,'CONTÁBIL- FINANCEIRA '!A141,'[1]TCE - ANEXO IV - Preencher'!$N:$N)</f>
        <v>0</v>
      </c>
      <c r="G141" s="27"/>
      <c r="H141" s="40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 x14ac:dyDescent="0.25">
      <c r="A142" s="134" t="s">
        <v>168</v>
      </c>
      <c r="B142" s="5" t="s">
        <v>167</v>
      </c>
      <c r="C142" s="138" t="s">
        <v>166</v>
      </c>
      <c r="D142" s="21"/>
      <c r="E142" s="27"/>
      <c r="F142" s="28">
        <f>SUMIF('[1]TCE - ANEXO IV - Preencher'!$D:$D,'CONTÁBIL- FINANCEIRA '!A142,'[1]TCE - ANEXO IV - Preencher'!$N:$N)</f>
        <v>0</v>
      </c>
      <c r="G142" s="27"/>
      <c r="H142" s="40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 x14ac:dyDescent="0.25">
      <c r="A143" s="134" t="s">
        <v>165</v>
      </c>
      <c r="B143" s="5" t="s">
        <v>153</v>
      </c>
      <c r="C143" s="137" t="s">
        <v>164</v>
      </c>
      <c r="D143" s="21"/>
      <c r="E143" s="27"/>
      <c r="F143" s="28">
        <f>SUMIF('[1]TCE - ANEXO IV - Preencher'!$D:$D,'CONTÁBIL- FINANCEIRA '!A143,'[1]TCE - ANEXO IV - Preencher'!$N:$N)</f>
        <v>0</v>
      </c>
      <c r="G143" s="27"/>
      <c r="H143" s="40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 x14ac:dyDescent="0.25">
      <c r="A144" s="134" t="s">
        <v>163</v>
      </c>
      <c r="B144" s="5" t="s">
        <v>162</v>
      </c>
      <c r="C144" s="133" t="s">
        <v>161</v>
      </c>
      <c r="D144" s="21"/>
      <c r="E144" s="27"/>
      <c r="F144" s="132">
        <f>SUMIF('[1]TCE - ANEXO IV - Preencher'!$D:$D,'CONTÁBIL- FINANCEIRA '!A144,'[1]TCE - ANEXO IV - Preencher'!$N:$N)</f>
        <v>0</v>
      </c>
      <c r="G144" s="27"/>
      <c r="H144" s="40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 x14ac:dyDescent="0.25">
      <c r="A145" s="134" t="s">
        <v>160</v>
      </c>
      <c r="B145" s="5" t="s">
        <v>159</v>
      </c>
      <c r="C145" s="133" t="s">
        <v>158</v>
      </c>
      <c r="D145" s="21"/>
      <c r="E145" s="27"/>
      <c r="F145" s="132">
        <f>SUMIF('[1]TCE - ANEXO IV - Preencher'!$D:$D,'CONTÁBIL- FINANCEIRA '!A145,'[1]TCE - ANEXO IV - Preencher'!$N:$N)</f>
        <v>0</v>
      </c>
      <c r="G145" s="27"/>
      <c r="H145" s="40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 x14ac:dyDescent="0.25">
      <c r="A146" s="134" t="s">
        <v>157</v>
      </c>
      <c r="B146" s="5" t="s">
        <v>156</v>
      </c>
      <c r="C146" s="137" t="s">
        <v>155</v>
      </c>
      <c r="D146" s="21"/>
      <c r="E146" s="27"/>
      <c r="F146" s="28">
        <f>SUMIF('[1]TCE - ANEXO IV - Preencher'!$D:$D,'CONTÁBIL- FINANCEIRA '!A146,'[1]TCE - ANEXO IV - Preencher'!$N:$N)</f>
        <v>0</v>
      </c>
      <c r="G146" s="27"/>
      <c r="H146" s="40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 x14ac:dyDescent="0.25">
      <c r="A147" s="134" t="s">
        <v>154</v>
      </c>
      <c r="B147" s="5" t="s">
        <v>153</v>
      </c>
      <c r="C147" s="137" t="s">
        <v>152</v>
      </c>
      <c r="D147" s="21"/>
      <c r="E147" s="27"/>
      <c r="F147" s="28">
        <f>SUMIF('[1]TCE - ANEXO IV - Preencher'!$D:$D,'CONTÁBIL- FINANCEIRA '!A147,'[1]TCE - ANEXO IV - Preencher'!$N:$N)</f>
        <v>0</v>
      </c>
      <c r="G147" s="27"/>
      <c r="H147" s="40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 x14ac:dyDescent="0.2">
      <c r="A148" s="6"/>
      <c r="B148" s="5"/>
      <c r="C148" s="120" t="s">
        <v>151</v>
      </c>
      <c r="D148" s="21"/>
      <c r="E148" s="27"/>
      <c r="F148" s="38">
        <f>SUM(F149:G151)</f>
        <v>0</v>
      </c>
      <c r="G148" s="27"/>
      <c r="H148" s="40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 x14ac:dyDescent="0.2">
      <c r="A149" s="6" t="s">
        <v>150</v>
      </c>
      <c r="B149" s="5" t="s">
        <v>149</v>
      </c>
      <c r="C149" s="133" t="s">
        <v>148</v>
      </c>
      <c r="D149" s="21"/>
      <c r="E149" s="27"/>
      <c r="F149" s="132">
        <f>[1]RPA!K6</f>
        <v>0</v>
      </c>
      <c r="G149" s="27"/>
      <c r="H149" s="40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 x14ac:dyDescent="0.2">
      <c r="A150" s="6" t="s">
        <v>147</v>
      </c>
      <c r="B150" s="5" t="s">
        <v>146</v>
      </c>
      <c r="C150" s="133" t="s">
        <v>145</v>
      </c>
      <c r="D150" s="21"/>
      <c r="E150" s="27"/>
      <c r="F150" s="132">
        <f>[1]RPA!K7</f>
        <v>0</v>
      </c>
      <c r="G150" s="27"/>
      <c r="H150" s="40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 x14ac:dyDescent="0.2">
      <c r="A151" s="6" t="s">
        <v>144</v>
      </c>
      <c r="B151" s="5" t="s">
        <v>143</v>
      </c>
      <c r="C151" s="133" t="s">
        <v>142</v>
      </c>
      <c r="D151" s="21"/>
      <c r="E151" s="27"/>
      <c r="F151" s="132">
        <f>[1]RPA!K8</f>
        <v>0</v>
      </c>
      <c r="G151" s="27"/>
      <c r="H151" s="40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 x14ac:dyDescent="0.2">
      <c r="A152" s="6"/>
      <c r="B152" s="5"/>
      <c r="C152" s="120" t="s">
        <v>140</v>
      </c>
      <c r="D152" s="21"/>
      <c r="E152" s="27"/>
      <c r="F152" s="38">
        <f>F153+F160</f>
        <v>0</v>
      </c>
      <c r="G152" s="27"/>
      <c r="H152" s="130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 x14ac:dyDescent="0.2">
      <c r="A153" s="6"/>
      <c r="B153" s="5"/>
      <c r="C153" s="120" t="s">
        <v>139</v>
      </c>
      <c r="D153" s="21"/>
      <c r="E153" s="27"/>
      <c r="F153" s="38">
        <f>F154+F158+F159</f>
        <v>0</v>
      </c>
      <c r="G153" s="27"/>
      <c r="H153" s="130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 x14ac:dyDescent="0.2">
      <c r="A154" s="6"/>
      <c r="B154" s="5"/>
      <c r="C154" s="136" t="s">
        <v>138</v>
      </c>
      <c r="D154" s="21"/>
      <c r="E154" s="27"/>
      <c r="F154" s="135">
        <f>SUM(F155:G157)</f>
        <v>0</v>
      </c>
      <c r="G154" s="27"/>
      <c r="H154" s="130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 x14ac:dyDescent="0.2">
      <c r="A155" s="6" t="s">
        <v>137</v>
      </c>
      <c r="B155" s="5" t="s">
        <v>132</v>
      </c>
      <c r="C155" s="133" t="s">
        <v>136</v>
      </c>
      <c r="D155" s="21"/>
      <c r="E155" s="27"/>
      <c r="F155" s="132">
        <f>SUMIF('[1]TCE - ANEXO IV - Preencher'!$D:$D,'CONTÁBIL- FINANCEIRA '!A155,'[1]TCE - ANEXO IV - Preencher'!$N:$N)</f>
        <v>0</v>
      </c>
      <c r="G155" s="27"/>
      <c r="H155" s="40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 x14ac:dyDescent="0.2">
      <c r="A156" s="6" t="s">
        <v>135</v>
      </c>
      <c r="B156" s="5" t="s">
        <v>132</v>
      </c>
      <c r="C156" s="133" t="s">
        <v>134</v>
      </c>
      <c r="D156" s="21"/>
      <c r="E156" s="27"/>
      <c r="F156" s="132">
        <f>SUMIF('[1]TCE - ANEXO IV - Preencher'!$D:$D,'CONTÁBIL- FINANCEIRA '!A156,'[1]TCE - ANEXO IV - Preencher'!$N:$N)</f>
        <v>0</v>
      </c>
      <c r="G156" s="27"/>
      <c r="H156" s="40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 x14ac:dyDescent="0.2">
      <c r="A157" s="6" t="s">
        <v>133</v>
      </c>
      <c r="B157" s="5" t="s">
        <v>132</v>
      </c>
      <c r="C157" s="133" t="s">
        <v>131</v>
      </c>
      <c r="D157" s="21"/>
      <c r="E157" s="27"/>
      <c r="F157" s="132">
        <f>SUMIF('[1]TCE - ANEXO IV - Preencher'!$D:$D,'CONTÁBIL- FINANCEIRA '!A157,'[1]TCE - ANEXO IV - Preencher'!$N:$N)</f>
        <v>0</v>
      </c>
      <c r="G157" s="27"/>
      <c r="H157" s="40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 x14ac:dyDescent="0.2">
      <c r="A158" s="6" t="s">
        <v>130</v>
      </c>
      <c r="B158" s="5" t="s">
        <v>129</v>
      </c>
      <c r="C158" s="133" t="s">
        <v>128</v>
      </c>
      <c r="D158" s="21"/>
      <c r="E158" s="27"/>
      <c r="F158" s="132">
        <f>SUMIF('[1]TCE - ANEXO IV - Preencher'!$D:$D,'CONTÁBIL- FINANCEIRA '!A158,'[1]TCE - ANEXO IV - Preencher'!$N:$N)</f>
        <v>0</v>
      </c>
      <c r="G158" s="27"/>
      <c r="H158" s="40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 x14ac:dyDescent="0.2">
      <c r="A159" s="6" t="s">
        <v>127</v>
      </c>
      <c r="B159" s="5" t="s">
        <v>126</v>
      </c>
      <c r="C159" s="133" t="s">
        <v>125</v>
      </c>
      <c r="D159" s="21"/>
      <c r="E159" s="27"/>
      <c r="F159" s="132">
        <f>SUMIF('[1]TCE - ANEXO IV - Preencher'!$D:$D,'CONTÁBIL- FINANCEIRA '!A159,'[1]TCE - ANEXO IV - Preencher'!$N:$N)</f>
        <v>0</v>
      </c>
      <c r="G159" s="27"/>
      <c r="H159" s="40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 x14ac:dyDescent="0.2">
      <c r="A160" s="6"/>
      <c r="B160" s="5"/>
      <c r="C160" s="120" t="s">
        <v>124</v>
      </c>
      <c r="D160" s="21"/>
      <c r="E160" s="27"/>
      <c r="F160" s="38">
        <f>F161+F166+F167+F168</f>
        <v>0</v>
      </c>
      <c r="G160" s="27"/>
      <c r="H160" s="130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 x14ac:dyDescent="0.2">
      <c r="A161" s="6"/>
      <c r="B161" s="5"/>
      <c r="C161" s="136" t="s">
        <v>123</v>
      </c>
      <c r="D161" s="21"/>
      <c r="E161" s="27"/>
      <c r="F161" s="135">
        <f>SUM(F162:G165)</f>
        <v>0</v>
      </c>
      <c r="G161" s="27"/>
      <c r="H161" s="130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 x14ac:dyDescent="0.25">
      <c r="A162" s="134" t="s">
        <v>122</v>
      </c>
      <c r="B162" s="5" t="s">
        <v>115</v>
      </c>
      <c r="C162" s="133" t="s">
        <v>121</v>
      </c>
      <c r="D162" s="21"/>
      <c r="E162" s="27"/>
      <c r="F162" s="132">
        <f>SUMIF('[1]TCE - ANEXO IV - Preencher'!$D:$D,'CONTÁBIL- FINANCEIRA '!A162,'[1]TCE - ANEXO IV - Preencher'!$N:$N)</f>
        <v>0</v>
      </c>
      <c r="G162" s="27"/>
      <c r="H162" s="40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 x14ac:dyDescent="0.25">
      <c r="A163" s="134" t="s">
        <v>120</v>
      </c>
      <c r="B163" s="5" t="s">
        <v>115</v>
      </c>
      <c r="C163" s="133" t="s">
        <v>119</v>
      </c>
      <c r="D163" s="21"/>
      <c r="E163" s="27"/>
      <c r="F163" s="132">
        <f>SUMIF('[1]TCE - ANEXO IV - Preencher'!$D:$D,'CONTÁBIL- FINANCEIRA '!A163,'[1]TCE - ANEXO IV - Preencher'!$N:$N)</f>
        <v>0</v>
      </c>
      <c r="G163" s="27"/>
      <c r="H163" s="40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 x14ac:dyDescent="0.25">
      <c r="A164" s="134" t="s">
        <v>118</v>
      </c>
      <c r="B164" s="5" t="s">
        <v>115</v>
      </c>
      <c r="C164" s="133" t="s">
        <v>117</v>
      </c>
      <c r="D164" s="21"/>
      <c r="E164" s="27"/>
      <c r="F164" s="132">
        <f>SUMIF('[1]TCE - ANEXO IV - Preencher'!$D:$D,'CONTÁBIL- FINANCEIRA '!A164,'[1]TCE - ANEXO IV - Preencher'!$N:$N)</f>
        <v>0</v>
      </c>
      <c r="G164" s="27"/>
      <c r="H164" s="40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 x14ac:dyDescent="0.25">
      <c r="A165" s="134" t="s">
        <v>116</v>
      </c>
      <c r="B165" s="5" t="s">
        <v>115</v>
      </c>
      <c r="C165" s="133" t="s">
        <v>114</v>
      </c>
      <c r="D165" s="21"/>
      <c r="E165" s="27"/>
      <c r="F165" s="132">
        <f>SUMIF('[1]TCE - ANEXO IV - Preencher'!$D:$D,'CONTÁBIL- FINANCEIRA '!A165,'[1]TCE - ANEXO IV - Preencher'!$N:$N)</f>
        <v>0</v>
      </c>
      <c r="G165" s="27"/>
      <c r="H165" s="40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 x14ac:dyDescent="0.25">
      <c r="A166" s="134" t="s">
        <v>113</v>
      </c>
      <c r="B166" s="5" t="s">
        <v>112</v>
      </c>
      <c r="C166" s="133" t="s">
        <v>111</v>
      </c>
      <c r="D166" s="21"/>
      <c r="E166" s="27"/>
      <c r="F166" s="132">
        <f>SUMIF('[1]TCE - ANEXO IV - Preencher'!$D:$D,'CONTÁBIL- FINANCEIRA '!A166,'[1]TCE - ANEXO IV - Preencher'!$N:$N)</f>
        <v>0</v>
      </c>
      <c r="G166" s="27"/>
      <c r="H166" s="40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 x14ac:dyDescent="0.25">
      <c r="A167" s="134" t="s">
        <v>110</v>
      </c>
      <c r="B167" s="5" t="s">
        <v>109</v>
      </c>
      <c r="C167" s="133" t="s">
        <v>108</v>
      </c>
      <c r="D167" s="21"/>
      <c r="E167" s="27"/>
      <c r="F167" s="132">
        <f>SUMIF('[1]TCE - ANEXO IV - Preencher'!$D:$D,'CONTÁBIL- FINANCEIRA '!A167,'[1]TCE - ANEXO IV - Preencher'!$N:$N)</f>
        <v>0</v>
      </c>
      <c r="G167" s="27"/>
      <c r="H167" s="40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 x14ac:dyDescent="0.25">
      <c r="A168" s="134" t="s">
        <v>107</v>
      </c>
      <c r="B168" s="5" t="s">
        <v>106</v>
      </c>
      <c r="C168" s="133" t="s">
        <v>105</v>
      </c>
      <c r="D168" s="21"/>
      <c r="E168" s="27"/>
      <c r="F168" s="132">
        <f>SUMIF('[1]TCE - ANEXO IV - Preencher'!$D:$D,'CONTÁBIL- FINANCEIRA '!A168,'[1]TCE - ANEXO IV - Preencher'!$N:$N)</f>
        <v>0</v>
      </c>
      <c r="G168" s="27"/>
      <c r="H168" s="40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 x14ac:dyDescent="0.2">
      <c r="A169" s="6"/>
      <c r="B169" s="5"/>
      <c r="C169" s="120" t="s">
        <v>104</v>
      </c>
      <c r="D169" s="21"/>
      <c r="E169" s="27"/>
      <c r="F169" s="38">
        <f>SUM(F170:G173)</f>
        <v>0</v>
      </c>
      <c r="G169" s="27"/>
      <c r="H169" s="130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 x14ac:dyDescent="0.2">
      <c r="A170" s="6" t="s">
        <v>103</v>
      </c>
      <c r="B170" s="5">
        <v>6</v>
      </c>
      <c r="C170" s="43" t="s">
        <v>102</v>
      </c>
      <c r="D170" s="21"/>
      <c r="E170" s="27"/>
      <c r="F170" s="56"/>
      <c r="G170" s="19"/>
      <c r="H170" s="40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 x14ac:dyDescent="0.2">
      <c r="A171" s="6" t="s">
        <v>101</v>
      </c>
      <c r="B171" s="5">
        <v>6</v>
      </c>
      <c r="C171" s="43" t="s">
        <v>100</v>
      </c>
      <c r="D171" s="21"/>
      <c r="E171" s="27"/>
      <c r="F171" s="56"/>
      <c r="G171" s="19"/>
      <c r="H171" s="40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 x14ac:dyDescent="0.2">
      <c r="A172" s="6" t="s">
        <v>99</v>
      </c>
      <c r="B172" s="5">
        <v>7</v>
      </c>
      <c r="C172" s="43" t="s">
        <v>98</v>
      </c>
      <c r="D172" s="21"/>
      <c r="E172" s="27"/>
      <c r="F172" s="28">
        <f>SUMIF('[1]TCE - ANEXO IV - Preencher'!$D:$D,'CONTÁBIL- FINANCEIRA '!A172,'[1]TCE - ANEXO IV - Preencher'!$N:$N)</f>
        <v>0</v>
      </c>
      <c r="G172" s="27"/>
      <c r="H172" s="40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 x14ac:dyDescent="0.2">
      <c r="A173" s="6" t="s">
        <v>97</v>
      </c>
      <c r="B173" s="5">
        <v>6</v>
      </c>
      <c r="C173" s="43" t="s">
        <v>96</v>
      </c>
      <c r="D173" s="21"/>
      <c r="E173" s="27"/>
      <c r="F173" s="56"/>
      <c r="G173" s="19"/>
      <c r="H173" s="40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 x14ac:dyDescent="0.2">
      <c r="A174" s="6"/>
      <c r="B174" s="5"/>
      <c r="C174" s="120" t="s">
        <v>94</v>
      </c>
      <c r="D174" s="21"/>
      <c r="E174" s="27"/>
      <c r="F174" s="38">
        <f>F272</f>
        <v>0</v>
      </c>
      <c r="G174" s="27"/>
      <c r="H174" s="40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 x14ac:dyDescent="0.2">
      <c r="A175" s="6" t="s">
        <v>13</v>
      </c>
      <c r="B175" s="5"/>
      <c r="C175" s="120" t="s">
        <v>13</v>
      </c>
      <c r="D175" s="21"/>
      <c r="E175" s="27"/>
      <c r="F175" s="38">
        <f>F285</f>
        <v>0</v>
      </c>
      <c r="G175" s="27"/>
      <c r="H175" s="4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 x14ac:dyDescent="0.2">
      <c r="A176" s="6" t="s">
        <v>93</v>
      </c>
      <c r="B176" s="5"/>
      <c r="C176" s="120" t="s">
        <v>93</v>
      </c>
      <c r="D176" s="21"/>
      <c r="E176" s="27"/>
      <c r="F176" s="38">
        <f>'[1]TCE - ANEXO IV - Preencher'!Q102</f>
        <v>89337.25</v>
      </c>
      <c r="G176" s="27"/>
      <c r="H176" s="40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 x14ac:dyDescent="0.2">
      <c r="A177" s="6"/>
      <c r="B177" s="5"/>
      <c r="C177" s="127" t="s">
        <v>91</v>
      </c>
      <c r="D177" s="21"/>
      <c r="E177" s="27"/>
      <c r="F177" s="126">
        <f>F28+F52+F61+F78+F97+F114+F152+F169+F174+F175+F176</f>
        <v>333109.55</v>
      </c>
      <c r="G177" s="27"/>
      <c r="H177" s="131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 x14ac:dyDescent="0.2">
      <c r="A178" s="6"/>
      <c r="B178" s="5"/>
      <c r="C178" s="127" t="s">
        <v>90</v>
      </c>
      <c r="D178" s="21"/>
      <c r="E178" s="27"/>
      <c r="F178" s="126">
        <f>F25-F177</f>
        <v>4604632.59</v>
      </c>
      <c r="G178" s="27"/>
      <c r="H178" s="130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 x14ac:dyDescent="0.2">
      <c r="A179" s="6"/>
      <c r="B179" s="5"/>
      <c r="C179" s="120" t="s">
        <v>89</v>
      </c>
      <c r="D179" s="21"/>
      <c r="E179" s="27"/>
      <c r="F179" s="129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425/20",$G$6="SIM"),(8.333+11.111+1.56+4+$F$184)*$F$29/100))))))))-F38</f>
        <v>0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 x14ac:dyDescent="0.2">
      <c r="A180" s="6"/>
      <c r="B180" s="5"/>
      <c r="C180" s="127" t="s">
        <v>88</v>
      </c>
      <c r="D180" s="21"/>
      <c r="E180" s="27"/>
      <c r="F180" s="126">
        <f>F177+F179</f>
        <v>333109.55</v>
      </c>
      <c r="G180" s="27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 x14ac:dyDescent="0.2">
      <c r="A181" s="6"/>
      <c r="B181" s="5"/>
      <c r="C181" s="127" t="s">
        <v>87</v>
      </c>
      <c r="D181" s="21"/>
      <c r="E181" s="27"/>
      <c r="F181" s="126">
        <f>F178-F179</f>
        <v>4604632.59</v>
      </c>
      <c r="G181" s="27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 x14ac:dyDescent="0.2">
      <c r="A182" s="6"/>
      <c r="B182" s="5"/>
      <c r="C182" s="121" t="s">
        <v>86</v>
      </c>
      <c r="D182" s="21"/>
      <c r="E182" s="27"/>
      <c r="F182" s="28">
        <f>'[1]RELAÇÃO DESPESA PAGA'!S15</f>
        <v>0</v>
      </c>
      <c r="G182" s="27"/>
      <c r="H182" s="40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 x14ac:dyDescent="0.2">
      <c r="A183" s="6"/>
      <c r="B183" s="5"/>
      <c r="C183" s="121" t="s">
        <v>85</v>
      </c>
      <c r="D183" s="21"/>
      <c r="E183" s="27"/>
      <c r="F183" s="56"/>
      <c r="G183" s="19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 x14ac:dyDescent="0.2">
      <c r="A184" s="6"/>
      <c r="B184" s="5"/>
      <c r="C184" s="120" t="s">
        <v>84</v>
      </c>
      <c r="D184" s="21"/>
      <c r="E184" s="27"/>
      <c r="F184" s="119" t="str">
        <f>[1]Turnover!C17</f>
        <v/>
      </c>
      <c r="G184" s="27"/>
      <c r="H184" s="40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 x14ac:dyDescent="0.2">
      <c r="A185" s="6"/>
      <c r="B185" s="5"/>
      <c r="C185" s="118" t="s">
        <v>82</v>
      </c>
      <c r="D185" s="25"/>
      <c r="E185" s="25"/>
      <c r="F185" s="25"/>
      <c r="G185" s="23"/>
      <c r="H185" s="100"/>
      <c r="I185" s="33"/>
      <c r="J185" s="33"/>
      <c r="K185" s="33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 x14ac:dyDescent="0.2">
      <c r="A186" s="6"/>
      <c r="B186" s="5"/>
      <c r="C186" s="18"/>
      <c r="D186" s="1"/>
      <c r="E186" s="1"/>
      <c r="F186" s="3"/>
      <c r="G186" s="96"/>
      <c r="H186" s="100"/>
      <c r="I186" s="33"/>
      <c r="J186" s="33"/>
      <c r="K186" s="33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 x14ac:dyDescent="0.2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3"/>
      <c r="J187" s="33"/>
      <c r="K187" s="33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 x14ac:dyDescent="0.2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3"/>
      <c r="J188" s="33"/>
      <c r="K188" s="33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 x14ac:dyDescent="0.2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27"/>
      <c r="H189" s="100"/>
      <c r="I189" s="33"/>
      <c r="J189" s="33"/>
      <c r="K189" s="33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 x14ac:dyDescent="0.2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3"/>
      <c r="J190" s="33"/>
      <c r="K190" s="33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 x14ac:dyDescent="0.2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3"/>
      <c r="J191" s="33"/>
      <c r="K191" s="33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 x14ac:dyDescent="0.2">
      <c r="A192" s="6"/>
      <c r="B192" s="5"/>
      <c r="C192" s="105"/>
      <c r="D192" s="111" t="e">
        <f>#REF!</f>
        <v>#REF!</v>
      </c>
      <c r="E192" s="67"/>
      <c r="F192" s="110">
        <f>$F$4</f>
        <v>44470</v>
      </c>
      <c r="G192" s="109">
        <f>IF(G4=0,"",G4)</f>
        <v>1</v>
      </c>
      <c r="H192" s="100"/>
      <c r="I192" s="33"/>
      <c r="J192" s="33"/>
      <c r="K192" s="33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 x14ac:dyDescent="0.2">
      <c r="A193" s="6"/>
      <c r="B193" s="5"/>
      <c r="C193" s="108"/>
      <c r="D193" s="107" t="s">
        <v>80</v>
      </c>
      <c r="E193" s="49"/>
      <c r="F193" s="106"/>
      <c r="G193" s="105"/>
      <c r="H193" s="100"/>
      <c r="I193" s="33"/>
      <c r="J193" s="33"/>
      <c r="K193" s="33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 x14ac:dyDescent="0.2">
      <c r="A194" s="6"/>
      <c r="B194" s="5"/>
      <c r="C194" s="104" t="s">
        <v>79</v>
      </c>
      <c r="D194" s="27"/>
      <c r="E194" s="103" t="s">
        <v>78</v>
      </c>
      <c r="F194" s="21"/>
      <c r="G194" s="27"/>
      <c r="H194" s="100"/>
      <c r="I194" s="33"/>
      <c r="J194" s="33"/>
      <c r="K194" s="33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 x14ac:dyDescent="0.2">
      <c r="A195" s="6"/>
      <c r="B195" s="5"/>
      <c r="C195" s="102" t="str">
        <f>IF(C7=0,"",C7)</f>
        <v>HECPI - COVID</v>
      </c>
      <c r="D195" s="27"/>
      <c r="E195" s="101" t="str">
        <f>IF(E7=0,"",E7)</f>
        <v>ROBERTA MONTEIRO</v>
      </c>
      <c r="F195" s="21"/>
      <c r="G195" s="27"/>
      <c r="H195" s="100"/>
      <c r="I195" s="33"/>
      <c r="J195" s="33"/>
      <c r="K195" s="33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 x14ac:dyDescent="0.2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 x14ac:dyDescent="0.2">
      <c r="A197" s="6"/>
      <c r="B197" s="5"/>
      <c r="C197" s="4"/>
      <c r="D197" s="98"/>
      <c r="E197" s="67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 x14ac:dyDescent="0.2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 x14ac:dyDescent="0.2">
      <c r="A199" s="6"/>
      <c r="B199" s="5"/>
      <c r="C199" s="31" t="s">
        <v>11</v>
      </c>
      <c r="D199" s="21"/>
      <c r="E199" s="27"/>
      <c r="F199" s="30" t="s">
        <v>10</v>
      </c>
      <c r="G199" s="27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 x14ac:dyDescent="0.2">
      <c r="A200" s="6"/>
      <c r="B200" s="5"/>
      <c r="C200" s="73" t="s">
        <v>33</v>
      </c>
      <c r="D200" s="21"/>
      <c r="E200" s="27"/>
      <c r="F200" s="56"/>
      <c r="G200" s="19"/>
      <c r="H200" s="40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 x14ac:dyDescent="0.2">
      <c r="A201" s="6"/>
      <c r="B201" s="5"/>
      <c r="C201" s="73" t="s">
        <v>74</v>
      </c>
      <c r="D201" s="21"/>
      <c r="E201" s="27"/>
      <c r="F201" s="56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 x14ac:dyDescent="0.2">
      <c r="A202" s="6"/>
      <c r="B202" s="5"/>
      <c r="C202" s="73" t="s">
        <v>73</v>
      </c>
      <c r="D202" s="21"/>
      <c r="E202" s="27"/>
      <c r="F202" s="56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 x14ac:dyDescent="0.2">
      <c r="A203" s="6"/>
      <c r="B203" s="5"/>
      <c r="C203" s="39" t="s">
        <v>72</v>
      </c>
      <c r="D203" s="21"/>
      <c r="E203" s="27"/>
      <c r="F203" s="38">
        <f>F200-F201+F202</f>
        <v>0</v>
      </c>
      <c r="G203" s="27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 x14ac:dyDescent="0.2">
      <c r="A204" s="6"/>
      <c r="B204" s="5"/>
      <c r="C204" s="54"/>
      <c r="D204" s="53"/>
      <c r="E204" s="53"/>
      <c r="F204" s="52"/>
      <c r="G204" s="74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 x14ac:dyDescent="0.2">
      <c r="A205" s="6"/>
      <c r="B205" s="5"/>
      <c r="C205" s="34" t="s">
        <v>75</v>
      </c>
      <c r="D205" s="53"/>
      <c r="E205" s="53"/>
      <c r="F205" s="52"/>
      <c r="G205" s="74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 x14ac:dyDescent="0.2">
      <c r="A206" s="6"/>
      <c r="B206" s="5"/>
      <c r="C206" s="31" t="s">
        <v>11</v>
      </c>
      <c r="D206" s="21"/>
      <c r="E206" s="27"/>
      <c r="F206" s="30" t="s">
        <v>10</v>
      </c>
      <c r="G206" s="27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 x14ac:dyDescent="0.2">
      <c r="A207" s="6"/>
      <c r="B207" s="5"/>
      <c r="C207" s="73" t="s">
        <v>33</v>
      </c>
      <c r="D207" s="21"/>
      <c r="E207" s="27"/>
      <c r="F207" s="56">
        <f>1</f>
        <v>1</v>
      </c>
      <c r="G207" s="19"/>
      <c r="H207" s="40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 x14ac:dyDescent="0.2">
      <c r="A208" s="6"/>
      <c r="B208" s="5"/>
      <c r="C208" s="73" t="s">
        <v>74</v>
      </c>
      <c r="D208" s="21"/>
      <c r="E208" s="27"/>
      <c r="F208" s="28">
        <f>'[1]RELAÇÃO DESPESA PAGA'!$O$2</f>
        <v>12695666.17</v>
      </c>
      <c r="G208" s="27"/>
      <c r="H208" s="40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 x14ac:dyDescent="0.2">
      <c r="A209" s="6"/>
      <c r="B209" s="5"/>
      <c r="C209" s="73" t="s">
        <v>73</v>
      </c>
      <c r="D209" s="21"/>
      <c r="E209" s="27"/>
      <c r="F209" s="56">
        <f>12184546.47+511120.7</f>
        <v>12695667.17</v>
      </c>
      <c r="G209" s="19"/>
      <c r="H209" s="61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 x14ac:dyDescent="0.2">
      <c r="A210" s="6"/>
      <c r="B210" s="5"/>
      <c r="C210" s="39" t="s">
        <v>72</v>
      </c>
      <c r="D210" s="21"/>
      <c r="E210" s="27"/>
      <c r="F210" s="38">
        <f>F207-F208+F209</f>
        <v>2</v>
      </c>
      <c r="G210" s="27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 x14ac:dyDescent="0.2">
      <c r="A211" s="6"/>
      <c r="B211" s="5"/>
      <c r="C211" s="54"/>
      <c r="D211" s="53"/>
      <c r="E211" s="53"/>
      <c r="F211" s="52"/>
      <c r="G211" s="74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 x14ac:dyDescent="0.2">
      <c r="A212" s="6"/>
      <c r="B212" s="5"/>
      <c r="C212" s="95"/>
      <c r="D212" s="94"/>
      <c r="E212" s="94"/>
      <c r="F212" s="90"/>
      <c r="G212" s="89"/>
      <c r="H212" s="76"/>
      <c r="I212" s="75"/>
      <c r="J212" s="75"/>
      <c r="K212" s="75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 x14ac:dyDescent="0.2">
      <c r="A213" s="6"/>
      <c r="B213" s="5"/>
      <c r="C213" s="34" t="s">
        <v>71</v>
      </c>
      <c r="D213" s="53"/>
      <c r="E213" s="53"/>
      <c r="F213" s="52"/>
      <c r="G213" s="74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 x14ac:dyDescent="0.2">
      <c r="A214" s="6"/>
      <c r="B214" s="5"/>
      <c r="C214" s="31" t="s">
        <v>11</v>
      </c>
      <c r="D214" s="21"/>
      <c r="E214" s="27"/>
      <c r="F214" s="30" t="s">
        <v>10</v>
      </c>
      <c r="G214" s="27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 x14ac:dyDescent="0.2">
      <c r="A215" s="6"/>
      <c r="B215" s="5"/>
      <c r="C215" s="73" t="s">
        <v>33</v>
      </c>
      <c r="D215" s="21"/>
      <c r="E215" s="27"/>
      <c r="F215" s="56">
        <v>4069192.49</v>
      </c>
      <c r="G215" s="19"/>
      <c r="H215" s="40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 x14ac:dyDescent="0.2">
      <c r="A216" s="6"/>
      <c r="B216" s="5"/>
      <c r="C216" s="73" t="s">
        <v>70</v>
      </c>
      <c r="D216" s="21"/>
      <c r="E216" s="27"/>
      <c r="F216" s="56">
        <f>2096424.09+251419.05+129849.59</f>
        <v>2477692.73</v>
      </c>
      <c r="G216" s="19"/>
      <c r="H216" s="61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 x14ac:dyDescent="0.2">
      <c r="A217" s="6"/>
      <c r="B217" s="5"/>
      <c r="C217" s="73" t="s">
        <v>69</v>
      </c>
      <c r="D217" s="21"/>
      <c r="E217" s="27"/>
      <c r="F217" s="28">
        <f>'[1]RELAÇÃO DESPESA PAGA'!$S$22+'[1]RELAÇÃO DESPESA PAGA'!S31</f>
        <v>5319273.3999999994</v>
      </c>
      <c r="G217" s="27"/>
      <c r="H217" s="40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 x14ac:dyDescent="0.2">
      <c r="A218" s="6"/>
      <c r="B218" s="5"/>
      <c r="C218" s="73" t="s">
        <v>67</v>
      </c>
      <c r="D218" s="21"/>
      <c r="E218" s="27"/>
      <c r="F218" s="28">
        <f>F18+F19</f>
        <v>31270.249999999996</v>
      </c>
      <c r="G218" s="27"/>
      <c r="H218" s="40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 x14ac:dyDescent="0.2">
      <c r="A219" s="6"/>
      <c r="B219" s="5"/>
      <c r="C219" s="73" t="s">
        <v>65</v>
      </c>
      <c r="D219" s="21"/>
      <c r="E219" s="27"/>
      <c r="F219" s="56">
        <v>0</v>
      </c>
      <c r="G219" s="19"/>
      <c r="H219" s="61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 x14ac:dyDescent="0.2">
      <c r="A220" s="6"/>
      <c r="B220" s="5"/>
      <c r="C220" s="39" t="s">
        <v>64</v>
      </c>
      <c r="D220" s="21"/>
      <c r="E220" s="27"/>
      <c r="F220" s="38">
        <f>F215-F216+F217+F218-F219</f>
        <v>6942043.4100000001</v>
      </c>
      <c r="G220" s="27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 x14ac:dyDescent="0.2">
      <c r="A221" s="6"/>
      <c r="B221" s="5"/>
      <c r="C221" s="93"/>
      <c r="D221" s="53"/>
      <c r="E221" s="53"/>
      <c r="F221" s="52"/>
      <c r="G221" s="74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 x14ac:dyDescent="0.2">
      <c r="A222" s="6"/>
      <c r="B222" s="5"/>
      <c r="C222" s="31" t="s">
        <v>63</v>
      </c>
      <c r="D222" s="21"/>
      <c r="E222" s="27"/>
      <c r="F222" s="38">
        <f>F220+F210+F203</f>
        <v>6942045.4100000001</v>
      </c>
      <c r="G222" s="27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 x14ac:dyDescent="0.2">
      <c r="A223" s="6"/>
      <c r="B223" s="5"/>
      <c r="C223" s="92"/>
      <c r="D223" s="91"/>
      <c r="E223" s="91"/>
      <c r="F223" s="90"/>
      <c r="G223" s="89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 x14ac:dyDescent="0.2">
      <c r="A224" s="6"/>
      <c r="B224" s="5"/>
      <c r="C224" s="92"/>
      <c r="D224" s="91"/>
      <c r="E224" s="91"/>
      <c r="F224" s="90"/>
      <c r="G224" s="89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 x14ac:dyDescent="0.2">
      <c r="A225" s="71"/>
      <c r="B225" s="5"/>
      <c r="C225" s="34" t="s">
        <v>62</v>
      </c>
      <c r="D225" s="53"/>
      <c r="E225" s="53"/>
      <c r="F225" s="52"/>
      <c r="G225" s="74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 x14ac:dyDescent="0.2">
      <c r="A226" s="6"/>
      <c r="B226" s="5"/>
      <c r="C226" s="39" t="s">
        <v>11</v>
      </c>
      <c r="D226" s="21"/>
      <c r="E226" s="88" t="s">
        <v>61</v>
      </c>
      <c r="F226" s="87" t="s">
        <v>10</v>
      </c>
      <c r="G226" s="27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 x14ac:dyDescent="0.2">
      <c r="A227" s="6"/>
      <c r="B227" s="5"/>
      <c r="C227" s="73" t="s">
        <v>60</v>
      </c>
      <c r="D227" s="21"/>
      <c r="E227" s="83"/>
      <c r="F227" s="86">
        <f>'[1]RELAÇÃO DESPESA PAGA'!$S$6</f>
        <v>0</v>
      </c>
      <c r="G227" s="27"/>
      <c r="H227" s="40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 x14ac:dyDescent="0.2">
      <c r="A228" s="6"/>
      <c r="B228" s="5"/>
      <c r="C228" s="73" t="s">
        <v>59</v>
      </c>
      <c r="D228" s="21"/>
      <c r="E228" s="83"/>
      <c r="F228" s="85"/>
      <c r="G228" s="64"/>
      <c r="H228" s="61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 x14ac:dyDescent="0.2">
      <c r="A229" s="6"/>
      <c r="B229" s="5"/>
      <c r="C229" s="84" t="s">
        <v>58</v>
      </c>
      <c r="D229" s="23"/>
      <c r="E229" s="83"/>
      <c r="F229" s="85"/>
      <c r="G229" s="64"/>
      <c r="H229" s="61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 x14ac:dyDescent="0.2">
      <c r="A230" s="6"/>
      <c r="B230" s="5"/>
      <c r="C230" s="84" t="s">
        <v>57</v>
      </c>
      <c r="D230" s="23"/>
      <c r="E230" s="83"/>
      <c r="F230" s="82">
        <f>'[1]RELAÇÃO DESPESA PAGA'!$S$7</f>
        <v>0</v>
      </c>
      <c r="G230" s="23"/>
      <c r="H230" s="40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 x14ac:dyDescent="0.2">
      <c r="A231" s="6"/>
      <c r="B231" s="5"/>
      <c r="C231" s="81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 x14ac:dyDescent="0.2">
      <c r="A232" s="6"/>
      <c r="B232" s="5"/>
      <c r="C232" s="80"/>
      <c r="D232" s="49"/>
      <c r="E232" s="49"/>
      <c r="F232" s="49"/>
      <c r="G232" s="48"/>
      <c r="H232" s="76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</row>
    <row r="233" spans="1:54" ht="18" customHeight="1" x14ac:dyDescent="0.2">
      <c r="A233" s="6"/>
      <c r="B233" s="5"/>
      <c r="C233" s="79"/>
      <c r="D233" s="78"/>
      <c r="E233" s="78"/>
      <c r="F233" s="78"/>
      <c r="G233" s="77"/>
      <c r="H233" s="76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</row>
    <row r="234" spans="1:54" ht="18" customHeight="1" x14ac:dyDescent="0.2">
      <c r="A234" s="6"/>
      <c r="B234" s="5"/>
      <c r="C234" s="34" t="s">
        <v>54</v>
      </c>
      <c r="D234" s="53"/>
      <c r="E234" s="53"/>
      <c r="F234" s="52"/>
      <c r="G234" s="74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 x14ac:dyDescent="0.2">
      <c r="A235" s="6"/>
      <c r="B235" s="5"/>
      <c r="C235" s="31" t="s">
        <v>11</v>
      </c>
      <c r="D235" s="21"/>
      <c r="E235" s="27"/>
      <c r="F235" s="30" t="s">
        <v>10</v>
      </c>
      <c r="G235" s="27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 x14ac:dyDescent="0.2">
      <c r="A236" s="6"/>
      <c r="B236" s="5"/>
      <c r="C236" s="73" t="s">
        <v>53</v>
      </c>
      <c r="D236" s="21"/>
      <c r="E236" s="27"/>
      <c r="F236" s="28">
        <f>'[1]SALDO DE ESTOQUE'!C30</f>
        <v>152206.71</v>
      </c>
      <c r="G236" s="27"/>
      <c r="H236" s="40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 x14ac:dyDescent="0.2">
      <c r="A237" s="6"/>
      <c r="B237" s="5"/>
      <c r="C237" s="73" t="s">
        <v>52</v>
      </c>
      <c r="D237" s="21"/>
      <c r="E237" s="27"/>
      <c r="F237" s="28">
        <f>'[1]SALDO DE ESTOQUE'!C65</f>
        <v>87750.040000000008</v>
      </c>
      <c r="G237" s="27"/>
      <c r="H237" s="40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 x14ac:dyDescent="0.2">
      <c r="A238" s="6"/>
      <c r="B238" s="5"/>
      <c r="C238" s="73" t="s">
        <v>51</v>
      </c>
      <c r="D238" s="21"/>
      <c r="E238" s="27"/>
      <c r="F238" s="72">
        <f>'[1]SALDO DE ESTOQUE'!C76</f>
        <v>0</v>
      </c>
      <c r="G238" s="23"/>
      <c r="H238" s="40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 x14ac:dyDescent="0.2">
      <c r="A239" s="6"/>
      <c r="B239" s="5"/>
      <c r="C239" s="39" t="s">
        <v>49</v>
      </c>
      <c r="D239" s="21"/>
      <c r="E239" s="21"/>
      <c r="F239" s="38">
        <f>F236+F237+F238</f>
        <v>239956.75</v>
      </c>
      <c r="G239" s="27"/>
      <c r="H239" s="40" t="s">
        <v>48</v>
      </c>
      <c r="I239" s="1"/>
      <c r="J239" s="1"/>
      <c r="K239" s="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  <c r="AA239" s="71"/>
      <c r="AB239" s="71"/>
      <c r="AC239" s="71"/>
      <c r="AD239" s="71"/>
      <c r="AE239" s="71"/>
      <c r="AF239" s="71"/>
      <c r="AG239" s="71"/>
      <c r="AH239" s="71"/>
      <c r="AI239" s="71"/>
      <c r="AJ239" s="71"/>
      <c r="AK239" s="71"/>
      <c r="AL239" s="71"/>
      <c r="AM239" s="71"/>
      <c r="AN239" s="71"/>
      <c r="AO239" s="71"/>
      <c r="AP239" s="71"/>
      <c r="AQ239" s="71"/>
      <c r="AR239" s="71"/>
      <c r="AS239" s="71"/>
      <c r="AT239" s="71"/>
      <c r="AU239" s="71"/>
      <c r="AV239" s="71"/>
      <c r="AW239" s="71"/>
      <c r="AX239" s="71"/>
      <c r="AY239" s="71"/>
      <c r="AZ239" s="71"/>
      <c r="BA239" s="71"/>
      <c r="BB239" s="71"/>
    </row>
    <row r="240" spans="1:54" ht="18" customHeight="1" x14ac:dyDescent="0.2">
      <c r="A240" s="6"/>
      <c r="B240" s="5"/>
      <c r="C240" s="70"/>
      <c r="D240" s="25"/>
      <c r="E240" s="25"/>
      <c r="F240" s="52"/>
      <c r="G240" s="51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 x14ac:dyDescent="0.2">
      <c r="A241" s="6"/>
      <c r="B241" s="5"/>
      <c r="C241" s="69" t="s">
        <v>47</v>
      </c>
      <c r="D241" s="67"/>
      <c r="E241" s="67"/>
      <c r="F241" s="52"/>
      <c r="G241" s="51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 x14ac:dyDescent="0.2">
      <c r="A242" s="6"/>
      <c r="B242" s="5"/>
      <c r="C242" s="68" t="s">
        <v>46</v>
      </c>
      <c r="D242" s="67"/>
      <c r="E242" s="53"/>
      <c r="F242" s="52"/>
      <c r="G242" s="51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 x14ac:dyDescent="0.2">
      <c r="A243" s="6"/>
      <c r="B243" s="5"/>
      <c r="C243" s="31" t="s">
        <v>11</v>
      </c>
      <c r="D243" s="21"/>
      <c r="E243" s="27"/>
      <c r="F243" s="30" t="s">
        <v>10</v>
      </c>
      <c r="G243" s="27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 x14ac:dyDescent="0.2">
      <c r="A244" s="6"/>
      <c r="B244" s="5"/>
      <c r="C244" s="63" t="s">
        <v>45</v>
      </c>
      <c r="D244" s="21"/>
      <c r="E244" s="27"/>
      <c r="F244" s="62">
        <v>0</v>
      </c>
      <c r="G244" s="19"/>
      <c r="H244" s="61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 x14ac:dyDescent="0.2">
      <c r="A245" s="6"/>
      <c r="B245" s="5"/>
      <c r="C245" s="66" t="s">
        <v>44</v>
      </c>
      <c r="D245" s="25"/>
      <c r="E245" s="23"/>
      <c r="F245" s="65">
        <v>0</v>
      </c>
      <c r="G245" s="64"/>
      <c r="H245" s="61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 x14ac:dyDescent="0.2">
      <c r="A246" s="6"/>
      <c r="B246" s="5"/>
      <c r="C246" s="63" t="s">
        <v>43</v>
      </c>
      <c r="D246" s="21"/>
      <c r="E246" s="27"/>
      <c r="F246" s="62">
        <v>0</v>
      </c>
      <c r="G246" s="19"/>
      <c r="H246" s="61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 x14ac:dyDescent="0.2">
      <c r="A247" s="6"/>
      <c r="B247" s="5"/>
      <c r="C247" s="31" t="s">
        <v>36</v>
      </c>
      <c r="D247" s="21"/>
      <c r="E247" s="21"/>
      <c r="F247" s="38">
        <f>SUM(F244:G246)</f>
        <v>0</v>
      </c>
      <c r="G247" s="27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 x14ac:dyDescent="0.2">
      <c r="A248" s="6"/>
      <c r="B248" s="5"/>
      <c r="C248" s="60"/>
      <c r="D248" s="60"/>
      <c r="E248" s="60"/>
      <c r="F248" s="59"/>
      <c r="G248" s="59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 x14ac:dyDescent="0.2">
      <c r="A249" s="6"/>
      <c r="B249" s="5"/>
      <c r="C249" s="68" t="s">
        <v>42</v>
      </c>
      <c r="D249" s="67"/>
      <c r="E249" s="53"/>
      <c r="F249" s="52"/>
      <c r="G249" s="51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 x14ac:dyDescent="0.2">
      <c r="A250" s="6"/>
      <c r="B250" s="5"/>
      <c r="C250" s="31" t="s">
        <v>11</v>
      </c>
      <c r="D250" s="21"/>
      <c r="E250" s="27"/>
      <c r="F250" s="30" t="s">
        <v>10</v>
      </c>
      <c r="G250" s="27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 x14ac:dyDescent="0.2">
      <c r="A251" s="6"/>
      <c r="B251" s="5"/>
      <c r="C251" s="63" t="s">
        <v>41</v>
      </c>
      <c r="D251" s="21"/>
      <c r="E251" s="27"/>
      <c r="F251" s="62">
        <v>0</v>
      </c>
      <c r="G251" s="19"/>
      <c r="H251" s="61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 x14ac:dyDescent="0.2">
      <c r="A252" s="6"/>
      <c r="B252" s="5"/>
      <c r="C252" s="63" t="s">
        <v>40</v>
      </c>
      <c r="D252" s="21"/>
      <c r="E252" s="27"/>
      <c r="F252" s="62">
        <v>0</v>
      </c>
      <c r="G252" s="19"/>
      <c r="H252" s="61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 x14ac:dyDescent="0.2">
      <c r="A253" s="6"/>
      <c r="B253" s="5"/>
      <c r="C253" s="66" t="s">
        <v>39</v>
      </c>
      <c r="D253" s="25"/>
      <c r="E253" s="23"/>
      <c r="F253" s="65">
        <v>0</v>
      </c>
      <c r="G253" s="64"/>
      <c r="H253" s="61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 x14ac:dyDescent="0.2">
      <c r="A254" s="6"/>
      <c r="B254" s="5"/>
      <c r="C254" s="63" t="s">
        <v>38</v>
      </c>
      <c r="D254" s="21"/>
      <c r="E254" s="27"/>
      <c r="F254" s="62">
        <v>0</v>
      </c>
      <c r="G254" s="19"/>
      <c r="H254" s="61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 x14ac:dyDescent="0.2">
      <c r="A255" s="6"/>
      <c r="B255" s="5"/>
      <c r="C255" s="31" t="s">
        <v>36</v>
      </c>
      <c r="D255" s="21"/>
      <c r="E255" s="21"/>
      <c r="F255" s="38">
        <f>SUM(F251:G254)</f>
        <v>0</v>
      </c>
      <c r="G255" s="27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 x14ac:dyDescent="0.2">
      <c r="A256" s="6"/>
      <c r="B256" s="5"/>
      <c r="C256" s="60"/>
      <c r="D256" s="60"/>
      <c r="E256" s="60"/>
      <c r="F256" s="59"/>
      <c r="G256" s="59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 x14ac:dyDescent="0.2">
      <c r="A257" s="6"/>
      <c r="B257" s="5"/>
      <c r="C257" s="31" t="s">
        <v>35</v>
      </c>
      <c r="D257" s="21"/>
      <c r="E257" s="27"/>
      <c r="F257" s="38">
        <f>F247+F255</f>
        <v>0</v>
      </c>
      <c r="G257" s="27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 x14ac:dyDescent="0.2">
      <c r="A258" s="6"/>
      <c r="B258" s="5"/>
      <c r="C258" s="54"/>
      <c r="D258" s="53"/>
      <c r="E258" s="53"/>
      <c r="F258" s="52"/>
      <c r="G258" s="52"/>
      <c r="H258" s="2"/>
      <c r="I258" s="1"/>
      <c r="J258" s="55"/>
      <c r="K258" s="1"/>
      <c r="L258" s="1"/>
      <c r="M258" s="55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 x14ac:dyDescent="0.2">
      <c r="A259" s="6"/>
      <c r="B259" s="5"/>
      <c r="C259" s="34" t="s">
        <v>34</v>
      </c>
      <c r="D259" s="53"/>
      <c r="E259" s="53"/>
      <c r="F259" s="52"/>
      <c r="G259" s="51"/>
      <c r="H259" s="2"/>
      <c r="I259" s="1"/>
      <c r="J259" s="1"/>
      <c r="K259" s="55"/>
      <c r="L259" s="1"/>
      <c r="M259" s="55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 x14ac:dyDescent="0.2">
      <c r="A260" s="6"/>
      <c r="B260" s="5"/>
      <c r="C260" s="31" t="s">
        <v>11</v>
      </c>
      <c r="D260" s="21"/>
      <c r="E260" s="27"/>
      <c r="F260" s="30" t="s">
        <v>10</v>
      </c>
      <c r="G260" s="27"/>
      <c r="H260" s="2"/>
      <c r="I260" s="1"/>
      <c r="J260" s="1"/>
      <c r="K260" s="55"/>
      <c r="L260" s="1"/>
      <c r="M260" s="55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 x14ac:dyDescent="0.2">
      <c r="A261" s="6"/>
      <c r="B261" s="5"/>
      <c r="C261" s="58" t="s">
        <v>33</v>
      </c>
      <c r="D261" s="49"/>
      <c r="E261" s="48"/>
      <c r="F261" s="57">
        <v>769597.22</v>
      </c>
      <c r="G261" s="46"/>
      <c r="H261" s="40" t="s">
        <v>25</v>
      </c>
      <c r="I261" s="1"/>
      <c r="J261" s="1"/>
      <c r="K261" s="55"/>
      <c r="L261" s="1"/>
      <c r="M261" s="55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 x14ac:dyDescent="0.2">
      <c r="A262" s="6"/>
      <c r="B262" s="5"/>
      <c r="C262" s="43" t="s">
        <v>32</v>
      </c>
      <c r="D262" s="21"/>
      <c r="E262" s="27"/>
      <c r="F262" s="56">
        <f>IF(AND($G$4=1,$G$6="NÃO"),(8.333+11.111+1.56+0.194+4+9.08)*$F$29/100,IF(AND($G$4=1,$G$6="SIM"),(8.333+11.111+1.56+4+9.08+0.916)*$F$29/100,IF(AND($G$4&gt;1,$G$6="NÃO"),(8.333+11.111+1.56+0.194+4+$F$184)*$F$29/100,IF(AND($G$4&gt;1,$G$6="SIM"),(8.333+11.111+1.56+4+$F$184)*$F$29/100,IF(AND($G$4="TAC",$G$6="SIM"),(8.333+11.111+1.56+4+$F$184)*$F$29/100,IF(AND($G$4="TAC",$G$6="NÃO"),(8.333+11.111+1.56+0.194+4+$F$184)*$F$29/100,IF(AND($G$4="11 - LC 425/20",$G$6="NÃO"),(8.333+11.111+1.56+0.194+4+$F$184)*$F$29/100,IF(AND($G$4="11 - LC 425/20",$G$6="SIM"),(8.333+11.111+1.56+4+$F$184)*$F$29/100))))))))</f>
        <v>0</v>
      </c>
      <c r="G262" s="19"/>
      <c r="H262" s="2"/>
      <c r="I262" s="1"/>
      <c r="J262" s="1"/>
      <c r="K262" s="55"/>
      <c r="L262" s="1"/>
      <c r="M262" s="55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 x14ac:dyDescent="0.2">
      <c r="A263" s="6"/>
      <c r="B263" s="5"/>
      <c r="C263" s="43" t="s">
        <v>31</v>
      </c>
      <c r="D263" s="21"/>
      <c r="E263" s="27"/>
      <c r="F263" s="28">
        <f>F39</f>
        <v>0</v>
      </c>
      <c r="G263" s="27"/>
      <c r="H263" s="40"/>
      <c r="I263" s="1"/>
      <c r="J263" s="1"/>
      <c r="K263" s="55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 x14ac:dyDescent="0.2">
      <c r="A264" s="6"/>
      <c r="B264" s="5"/>
      <c r="C264" s="43" t="s">
        <v>30</v>
      </c>
      <c r="D264" s="21"/>
      <c r="E264" s="27"/>
      <c r="F264" s="28">
        <f>F43</f>
        <v>0</v>
      </c>
      <c r="G264" s="27"/>
      <c r="H264" s="2"/>
      <c r="I264" s="1"/>
      <c r="J264" s="1"/>
      <c r="K264" s="55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 x14ac:dyDescent="0.2">
      <c r="A265" s="6"/>
      <c r="B265" s="5"/>
      <c r="C265" s="43" t="s">
        <v>29</v>
      </c>
      <c r="D265" s="21"/>
      <c r="E265" s="27"/>
      <c r="F265" s="28">
        <f>F47</f>
        <v>0</v>
      </c>
      <c r="G265" s="27"/>
      <c r="H265" s="2"/>
      <c r="I265" s="1"/>
      <c r="J265" s="1"/>
      <c r="K265" s="55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 x14ac:dyDescent="0.2">
      <c r="A266" s="6"/>
      <c r="B266" s="5"/>
      <c r="C266" s="39" t="s">
        <v>28</v>
      </c>
      <c r="D266" s="21"/>
      <c r="E266" s="27"/>
      <c r="F266" s="38">
        <f>F261+F262-F263-F264-F265</f>
        <v>769597.22</v>
      </c>
      <c r="G266" s="27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 x14ac:dyDescent="0.2">
      <c r="A267" s="6"/>
      <c r="B267" s="5"/>
      <c r="C267" s="54"/>
      <c r="D267" s="53"/>
      <c r="E267" s="53"/>
      <c r="F267" s="52"/>
      <c r="G267" s="52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 x14ac:dyDescent="0.2">
      <c r="A268" s="6"/>
      <c r="B268" s="5"/>
      <c r="C268" s="34" t="s">
        <v>27</v>
      </c>
      <c r="D268" s="53"/>
      <c r="E268" s="53"/>
      <c r="F268" s="52"/>
      <c r="G268" s="51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 x14ac:dyDescent="0.2">
      <c r="A269" s="6"/>
      <c r="B269" s="5"/>
      <c r="C269" s="31" t="s">
        <v>11</v>
      </c>
      <c r="D269" s="21"/>
      <c r="E269" s="27"/>
      <c r="F269" s="30" t="s">
        <v>10</v>
      </c>
      <c r="G269" s="27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 x14ac:dyDescent="0.2">
      <c r="A270" s="6"/>
      <c r="B270" s="5"/>
      <c r="C270" s="50" t="s">
        <v>26</v>
      </c>
      <c r="D270" s="49"/>
      <c r="E270" s="48"/>
      <c r="F270" s="47">
        <v>456994.35</v>
      </c>
      <c r="G270" s="46"/>
      <c r="H270" s="40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 x14ac:dyDescent="0.2">
      <c r="A271" s="6"/>
      <c r="B271" s="5"/>
      <c r="C271" s="45" t="s">
        <v>24</v>
      </c>
      <c r="D271" s="21"/>
      <c r="E271" s="27"/>
      <c r="F271" s="44">
        <f>F14+F19</f>
        <v>2045.76</v>
      </c>
      <c r="G271" s="27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 x14ac:dyDescent="0.2">
      <c r="A272" s="6"/>
      <c r="B272" s="5"/>
      <c r="C272" s="45" t="s">
        <v>23</v>
      </c>
      <c r="D272" s="21"/>
      <c r="E272" s="27"/>
      <c r="F272" s="44">
        <f>SUM(F273:G277)</f>
        <v>0</v>
      </c>
      <c r="G272" s="27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 x14ac:dyDescent="0.2">
      <c r="A273" s="6" t="s">
        <v>22</v>
      </c>
      <c r="B273" s="5">
        <v>6</v>
      </c>
      <c r="C273" s="43" t="s">
        <v>22</v>
      </c>
      <c r="D273" s="21"/>
      <c r="E273" s="27"/>
      <c r="F273" s="41">
        <f>SUMIF('[1]TCE - ANEXO IV - Preencher'!$D:$D,'CONTÁBIL- FINANCEIRA '!A273,'[1]TCE - ANEXO IV - Preencher'!$N:$N)</f>
        <v>0</v>
      </c>
      <c r="G273" s="27"/>
      <c r="H273" s="40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 x14ac:dyDescent="0.2">
      <c r="A274" s="6" t="s">
        <v>21</v>
      </c>
      <c r="B274" s="5">
        <v>6</v>
      </c>
      <c r="C274" s="43" t="s">
        <v>21</v>
      </c>
      <c r="D274" s="21"/>
      <c r="E274" s="27"/>
      <c r="F274" s="41">
        <f>SUMIF('[1]TCE - ANEXO IV - Preencher'!$D:$D,'CONTÁBIL- FINANCEIRA '!A274,'[1]TCE - ANEXO IV - Preencher'!$N:$N)</f>
        <v>0</v>
      </c>
      <c r="G274" s="27"/>
      <c r="H274" s="40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 x14ac:dyDescent="0.2">
      <c r="A275" s="6" t="s">
        <v>20</v>
      </c>
      <c r="B275" s="5">
        <v>7</v>
      </c>
      <c r="C275" s="43" t="s">
        <v>20</v>
      </c>
      <c r="D275" s="21"/>
      <c r="E275" s="27"/>
      <c r="F275" s="41">
        <f>SUMIF('[1]TCE - ANEXO IV - Preencher'!$D:$D,'CONTÁBIL- FINANCEIRA '!A275,'[1]TCE - ANEXO IV - Preencher'!$N:$N)</f>
        <v>0</v>
      </c>
      <c r="G275" s="27"/>
      <c r="H275" s="40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 x14ac:dyDescent="0.2">
      <c r="A276" s="6" t="s">
        <v>19</v>
      </c>
      <c r="B276" s="5">
        <v>6</v>
      </c>
      <c r="C276" s="43" t="s">
        <v>19</v>
      </c>
      <c r="D276" s="21"/>
      <c r="E276" s="27"/>
      <c r="F276" s="41">
        <f>SUMIF('[1]TCE - ANEXO IV - Preencher'!$D:$D,'CONTÁBIL- FINANCEIRA '!A276,'[1]TCE - ANEXO IV - Preencher'!$N:$N)</f>
        <v>0</v>
      </c>
      <c r="G276" s="27"/>
      <c r="H276" s="40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 x14ac:dyDescent="0.2">
      <c r="A277" s="6" t="s">
        <v>18</v>
      </c>
      <c r="B277" s="5">
        <v>6</v>
      </c>
      <c r="C277" s="43" t="s">
        <v>18</v>
      </c>
      <c r="D277" s="21"/>
      <c r="E277" s="27"/>
      <c r="F277" s="41">
        <f>SUMIF('[1]TCE - ANEXO IV - Preencher'!$D:$D,'CONTÁBIL- FINANCEIRA '!A277,'[1]TCE - ANEXO IV - Preencher'!$N:$N)</f>
        <v>0</v>
      </c>
      <c r="G277" s="27"/>
      <c r="H277" s="40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 x14ac:dyDescent="0.2">
      <c r="A278" s="6"/>
      <c r="B278" s="5"/>
      <c r="C278" s="42" t="s">
        <v>16</v>
      </c>
      <c r="D278" s="21"/>
      <c r="E278" s="27"/>
      <c r="F278" s="41">
        <f>'[1]RELAÇÃO DESPESA PAGA'!S16</f>
        <v>0</v>
      </c>
      <c r="G278" s="27"/>
      <c r="H278" s="40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 x14ac:dyDescent="0.2">
      <c r="A279" s="6"/>
      <c r="B279" s="5"/>
      <c r="C279" s="39" t="s">
        <v>14</v>
      </c>
      <c r="D279" s="21"/>
      <c r="E279" s="27"/>
      <c r="F279" s="38">
        <f>F270+F271-F272-F278</f>
        <v>459040.11</v>
      </c>
      <c r="G279" s="27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 x14ac:dyDescent="0.2">
      <c r="A280" s="6"/>
      <c r="B280" s="5"/>
      <c r="C280" s="37"/>
      <c r="D280" s="36"/>
      <c r="E280" s="36"/>
      <c r="F280" s="32"/>
      <c r="G280" s="32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 x14ac:dyDescent="0.2">
      <c r="A281" s="6" t="s">
        <v>13</v>
      </c>
      <c r="B281" s="5"/>
      <c r="C281" s="35"/>
      <c r="D281" s="33"/>
      <c r="E281" s="33"/>
      <c r="F281" s="32"/>
      <c r="G281" s="32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 x14ac:dyDescent="0.2">
      <c r="A282" s="6"/>
      <c r="B282" s="5"/>
      <c r="C282" s="34" t="s">
        <v>12</v>
      </c>
      <c r="D282" s="33"/>
      <c r="E282" s="33"/>
      <c r="F282" s="32"/>
      <c r="G282" s="32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 x14ac:dyDescent="0.2">
      <c r="A283" s="6"/>
      <c r="B283" s="5"/>
      <c r="C283" s="31" t="s">
        <v>11</v>
      </c>
      <c r="D283" s="21"/>
      <c r="E283" s="27"/>
      <c r="F283" s="30" t="s">
        <v>10</v>
      </c>
      <c r="G283" s="27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 x14ac:dyDescent="0.2">
      <c r="A284" s="6"/>
      <c r="B284" s="5"/>
      <c r="C284" s="29" t="s">
        <v>9</v>
      </c>
      <c r="D284" s="21"/>
      <c r="E284" s="27"/>
      <c r="F284" s="28">
        <f>SUMIF('[1]TCE - ANEXO IV - Preencher'!$D:$D,'CONTÁBIL- FINANCEIRA '!A281,'[1]TCE - ANEXO IV - Preencher'!$N:$N)</f>
        <v>0</v>
      </c>
      <c r="G284" s="27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 x14ac:dyDescent="0.2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 x14ac:dyDescent="0.2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 x14ac:dyDescent="0.2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 x14ac:dyDescent="0.2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 x14ac:dyDescent="0.2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 x14ac:dyDescent="0.2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 x14ac:dyDescent="0.2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 x14ac:dyDescent="0.2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 x14ac:dyDescent="0.2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 x14ac:dyDescent="0.2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 x14ac:dyDescent="0.2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 x14ac:dyDescent="0.2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 x14ac:dyDescent="0.2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 x14ac:dyDescent="0.2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 x14ac:dyDescent="0.2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 x14ac:dyDescent="0.2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 x14ac:dyDescent="0.2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 x14ac:dyDescent="0.2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 x14ac:dyDescent="0.2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 x14ac:dyDescent="0.2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 x14ac:dyDescent="0.2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 x14ac:dyDescent="0.2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 x14ac:dyDescent="0.2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 x14ac:dyDescent="0.2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 x14ac:dyDescent="0.2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 x14ac:dyDescent="0.2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 x14ac:dyDescent="0.2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 x14ac:dyDescent="0.2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 x14ac:dyDescent="0.2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 x14ac:dyDescent="0.2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 x14ac:dyDescent="0.2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 x14ac:dyDescent="0.2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 x14ac:dyDescent="0.2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 x14ac:dyDescent="0.2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 x14ac:dyDescent="0.2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 x14ac:dyDescent="0.2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 x14ac:dyDescent="0.2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 x14ac:dyDescent="0.2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 x14ac:dyDescent="0.2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 x14ac:dyDescent="0.2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 x14ac:dyDescent="0.2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 x14ac:dyDescent="0.2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 x14ac:dyDescent="0.2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 x14ac:dyDescent="0.2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 x14ac:dyDescent="0.2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 x14ac:dyDescent="0.2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 x14ac:dyDescent="0.2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 x14ac:dyDescent="0.2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 x14ac:dyDescent="0.2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 x14ac:dyDescent="0.2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 x14ac:dyDescent="0.2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 x14ac:dyDescent="0.2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 x14ac:dyDescent="0.2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 x14ac:dyDescent="0.2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 x14ac:dyDescent="0.2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 x14ac:dyDescent="0.2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 x14ac:dyDescent="0.2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 x14ac:dyDescent="0.2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 x14ac:dyDescent="0.2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 x14ac:dyDescent="0.2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 x14ac:dyDescent="0.2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 x14ac:dyDescent="0.2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 x14ac:dyDescent="0.2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 x14ac:dyDescent="0.2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 x14ac:dyDescent="0.2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 x14ac:dyDescent="0.2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 x14ac:dyDescent="0.2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 x14ac:dyDescent="0.2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 x14ac:dyDescent="0.2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 x14ac:dyDescent="0.2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 x14ac:dyDescent="0.2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 x14ac:dyDescent="0.2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 x14ac:dyDescent="0.2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 x14ac:dyDescent="0.2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 x14ac:dyDescent="0.2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 x14ac:dyDescent="0.2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 x14ac:dyDescent="0.2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 x14ac:dyDescent="0.2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 x14ac:dyDescent="0.2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 x14ac:dyDescent="0.2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 x14ac:dyDescent="0.2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 x14ac:dyDescent="0.2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 x14ac:dyDescent="0.2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 x14ac:dyDescent="0.2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 x14ac:dyDescent="0.2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 x14ac:dyDescent="0.2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 x14ac:dyDescent="0.2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 x14ac:dyDescent="0.2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 x14ac:dyDescent="0.2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 x14ac:dyDescent="0.2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 x14ac:dyDescent="0.2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 x14ac:dyDescent="0.2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 x14ac:dyDescent="0.2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 x14ac:dyDescent="0.2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 x14ac:dyDescent="0.2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 x14ac:dyDescent="0.2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 x14ac:dyDescent="0.2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 x14ac:dyDescent="0.2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 x14ac:dyDescent="0.2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 x14ac:dyDescent="0.2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 x14ac:dyDescent="0.2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 x14ac:dyDescent="0.2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 x14ac:dyDescent="0.2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 x14ac:dyDescent="0.2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 x14ac:dyDescent="0.2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 x14ac:dyDescent="0.2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 x14ac:dyDescent="0.2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 x14ac:dyDescent="0.2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 x14ac:dyDescent="0.2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 x14ac:dyDescent="0.2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 x14ac:dyDescent="0.2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 x14ac:dyDescent="0.2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 x14ac:dyDescent="0.2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 x14ac:dyDescent="0.2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 x14ac:dyDescent="0.2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 x14ac:dyDescent="0.2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 x14ac:dyDescent="0.2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 x14ac:dyDescent="0.2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 x14ac:dyDescent="0.2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 x14ac:dyDescent="0.2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 x14ac:dyDescent="0.2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 x14ac:dyDescent="0.2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 x14ac:dyDescent="0.2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 x14ac:dyDescent="0.2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 x14ac:dyDescent="0.2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 x14ac:dyDescent="0.2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 x14ac:dyDescent="0.2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 x14ac:dyDescent="0.2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 x14ac:dyDescent="0.2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 x14ac:dyDescent="0.2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 x14ac:dyDescent="0.2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 x14ac:dyDescent="0.2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 x14ac:dyDescent="0.2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 x14ac:dyDescent="0.2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 x14ac:dyDescent="0.2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 x14ac:dyDescent="0.2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 x14ac:dyDescent="0.2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 x14ac:dyDescent="0.2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 x14ac:dyDescent="0.2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 x14ac:dyDescent="0.2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 x14ac:dyDescent="0.2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 x14ac:dyDescent="0.2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 x14ac:dyDescent="0.2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 x14ac:dyDescent="0.2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 x14ac:dyDescent="0.2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 x14ac:dyDescent="0.2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 x14ac:dyDescent="0.2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 x14ac:dyDescent="0.2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 x14ac:dyDescent="0.2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 x14ac:dyDescent="0.2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 x14ac:dyDescent="0.2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 x14ac:dyDescent="0.2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 x14ac:dyDescent="0.2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 x14ac:dyDescent="0.2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 x14ac:dyDescent="0.2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 x14ac:dyDescent="0.2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 x14ac:dyDescent="0.2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 x14ac:dyDescent="0.2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 x14ac:dyDescent="0.2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 x14ac:dyDescent="0.2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 x14ac:dyDescent="0.2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 x14ac:dyDescent="0.2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 x14ac:dyDescent="0.2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 x14ac:dyDescent="0.2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 x14ac:dyDescent="0.2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 x14ac:dyDescent="0.2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 x14ac:dyDescent="0.2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 x14ac:dyDescent="0.2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 x14ac:dyDescent="0.2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 x14ac:dyDescent="0.2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 x14ac:dyDescent="0.2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 x14ac:dyDescent="0.2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 x14ac:dyDescent="0.2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 x14ac:dyDescent="0.2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 x14ac:dyDescent="0.2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 x14ac:dyDescent="0.2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 x14ac:dyDescent="0.2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 x14ac:dyDescent="0.2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 x14ac:dyDescent="0.2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 x14ac:dyDescent="0.2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 x14ac:dyDescent="0.2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 x14ac:dyDescent="0.2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 x14ac:dyDescent="0.2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 x14ac:dyDescent="0.2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 x14ac:dyDescent="0.2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 x14ac:dyDescent="0.2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 x14ac:dyDescent="0.2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 x14ac:dyDescent="0.2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 x14ac:dyDescent="0.2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 x14ac:dyDescent="0.2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 x14ac:dyDescent="0.2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 x14ac:dyDescent="0.2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 x14ac:dyDescent="0.2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 x14ac:dyDescent="0.2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 x14ac:dyDescent="0.2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 x14ac:dyDescent="0.2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 x14ac:dyDescent="0.2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 x14ac:dyDescent="0.2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 x14ac:dyDescent="0.2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 x14ac:dyDescent="0.2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 x14ac:dyDescent="0.2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 x14ac:dyDescent="0.2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 x14ac:dyDescent="0.2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 x14ac:dyDescent="0.2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 x14ac:dyDescent="0.2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 x14ac:dyDescent="0.2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 x14ac:dyDescent="0.2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 x14ac:dyDescent="0.2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 x14ac:dyDescent="0.2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</sheetData>
  <sheetProtection algorithmName="SHA-512" hashValue="yco6YoXT21eG4rN8LNGvO08mRGE2TPap7TEUXcpjM7vZevFSplMrZfii6Z2mGeSXQMXsK2DhPPmqib8ma1h34Q==" saltValue="ty/lFD9IdwJ95gH5YN41dA==" spinCount="100000" sheet="1" objects="1" scenarios="1"/>
  <mergeCells count="511">
    <mergeCell ref="F162:G162"/>
    <mergeCell ref="F163:G163"/>
    <mergeCell ref="F164:G164"/>
    <mergeCell ref="F165:G165"/>
    <mergeCell ref="F166:G166"/>
    <mergeCell ref="F152:G152"/>
    <mergeCell ref="F153:G153"/>
    <mergeCell ref="F154:G154"/>
    <mergeCell ref="F155:G155"/>
    <mergeCell ref="F156:G156"/>
    <mergeCell ref="F147:G147"/>
    <mergeCell ref="F148:G148"/>
    <mergeCell ref="F149:G149"/>
    <mergeCell ref="F150:G150"/>
    <mergeCell ref="F151:G151"/>
    <mergeCell ref="F161:G161"/>
    <mergeCell ref="F157:G157"/>
    <mergeCell ref="F158:G158"/>
    <mergeCell ref="F159:G159"/>
    <mergeCell ref="F160:G160"/>
    <mergeCell ref="F141:G141"/>
    <mergeCell ref="F142:G142"/>
    <mergeCell ref="F143:G143"/>
    <mergeCell ref="F144:G144"/>
    <mergeCell ref="F145:G145"/>
    <mergeCell ref="F146:G146"/>
    <mergeCell ref="F135:G135"/>
    <mergeCell ref="F136:G136"/>
    <mergeCell ref="F137:G137"/>
    <mergeCell ref="F138:G138"/>
    <mergeCell ref="F139:G139"/>
    <mergeCell ref="F140:G140"/>
    <mergeCell ref="F129:G129"/>
    <mergeCell ref="F130:G130"/>
    <mergeCell ref="F131:G131"/>
    <mergeCell ref="F132:G132"/>
    <mergeCell ref="F133:G133"/>
    <mergeCell ref="F134:G134"/>
    <mergeCell ref="F123:G123"/>
    <mergeCell ref="F124:G124"/>
    <mergeCell ref="F125:G125"/>
    <mergeCell ref="F126:G126"/>
    <mergeCell ref="F127:G127"/>
    <mergeCell ref="F128:G128"/>
    <mergeCell ref="F117:G117"/>
    <mergeCell ref="F118:G118"/>
    <mergeCell ref="F119:G119"/>
    <mergeCell ref="F120:G120"/>
    <mergeCell ref="F121:G121"/>
    <mergeCell ref="F122:G122"/>
    <mergeCell ref="C111:E111"/>
    <mergeCell ref="F112:G112"/>
    <mergeCell ref="F113:G113"/>
    <mergeCell ref="F114:G114"/>
    <mergeCell ref="F115:G115"/>
    <mergeCell ref="F116:G116"/>
    <mergeCell ref="F107:G107"/>
    <mergeCell ref="F108:G108"/>
    <mergeCell ref="F109:G109"/>
    <mergeCell ref="F110:G110"/>
    <mergeCell ref="F111:G111"/>
    <mergeCell ref="C106:E106"/>
    <mergeCell ref="C107:E107"/>
    <mergeCell ref="C108:E108"/>
    <mergeCell ref="C109:E109"/>
    <mergeCell ref="C110:E110"/>
    <mergeCell ref="F92:F93"/>
    <mergeCell ref="G92:G93"/>
    <mergeCell ref="D91:E91"/>
    <mergeCell ref="F99:G99"/>
    <mergeCell ref="F100:G100"/>
    <mergeCell ref="C99:E99"/>
    <mergeCell ref="C100:E100"/>
    <mergeCell ref="D92:E92"/>
    <mergeCell ref="C85:E85"/>
    <mergeCell ref="F85:G85"/>
    <mergeCell ref="F86:G86"/>
    <mergeCell ref="F87:G87"/>
    <mergeCell ref="F88:G88"/>
    <mergeCell ref="C89:C92"/>
    <mergeCell ref="F89:G89"/>
    <mergeCell ref="F90:F91"/>
    <mergeCell ref="G90:G91"/>
    <mergeCell ref="F70:G70"/>
    <mergeCell ref="C94:D94"/>
    <mergeCell ref="C95:D95"/>
    <mergeCell ref="C96:E96"/>
    <mergeCell ref="C97:E97"/>
    <mergeCell ref="C98:E98"/>
    <mergeCell ref="F97:G97"/>
    <mergeCell ref="F98:G98"/>
    <mergeCell ref="D89:E89"/>
    <mergeCell ref="D90:E90"/>
    <mergeCell ref="C60:E60"/>
    <mergeCell ref="C79:E79"/>
    <mergeCell ref="C84:E84"/>
    <mergeCell ref="F84:G84"/>
    <mergeCell ref="C83:E83"/>
    <mergeCell ref="C68:E68"/>
    <mergeCell ref="F68:G68"/>
    <mergeCell ref="C69:E69"/>
    <mergeCell ref="F69:G69"/>
    <mergeCell ref="C70:E70"/>
    <mergeCell ref="F53:G53"/>
    <mergeCell ref="C53:E53"/>
    <mergeCell ref="C54:E54"/>
    <mergeCell ref="F54:G54"/>
    <mergeCell ref="F58:G58"/>
    <mergeCell ref="C59:E59"/>
    <mergeCell ref="F59:G59"/>
    <mergeCell ref="C50:E50"/>
    <mergeCell ref="F50:G50"/>
    <mergeCell ref="C51:E51"/>
    <mergeCell ref="F51:G51"/>
    <mergeCell ref="C52:E52"/>
    <mergeCell ref="F52:G52"/>
    <mergeCell ref="F79:G79"/>
    <mergeCell ref="C80:E80"/>
    <mergeCell ref="F80:G80"/>
    <mergeCell ref="F81:G81"/>
    <mergeCell ref="C81:E81"/>
    <mergeCell ref="C82:E82"/>
    <mergeCell ref="F82:G82"/>
    <mergeCell ref="F83:G83"/>
    <mergeCell ref="C74:E74"/>
    <mergeCell ref="C75:E75"/>
    <mergeCell ref="F75:G75"/>
    <mergeCell ref="C76:E76"/>
    <mergeCell ref="F76:G76"/>
    <mergeCell ref="C77:E77"/>
    <mergeCell ref="F77:G77"/>
    <mergeCell ref="C78:E78"/>
    <mergeCell ref="F78:G78"/>
    <mergeCell ref="F67:G67"/>
    <mergeCell ref="C67:E67"/>
    <mergeCell ref="C55:E55"/>
    <mergeCell ref="F55:G55"/>
    <mergeCell ref="C56:E56"/>
    <mergeCell ref="F56:G56"/>
    <mergeCell ref="C57:E57"/>
    <mergeCell ref="F57:G57"/>
    <mergeCell ref="C58:E58"/>
    <mergeCell ref="F60:G60"/>
    <mergeCell ref="C64:E64"/>
    <mergeCell ref="F64:G64"/>
    <mergeCell ref="C65:E65"/>
    <mergeCell ref="F65:G65"/>
    <mergeCell ref="C66:E66"/>
    <mergeCell ref="F66:G66"/>
    <mergeCell ref="C61:E61"/>
    <mergeCell ref="F61:G61"/>
    <mergeCell ref="C62:E62"/>
    <mergeCell ref="F62:G62"/>
    <mergeCell ref="C63:E63"/>
    <mergeCell ref="F63:G63"/>
    <mergeCell ref="C71:E71"/>
    <mergeCell ref="F71:G71"/>
    <mergeCell ref="C72:E72"/>
    <mergeCell ref="F72:G72"/>
    <mergeCell ref="C73:E73"/>
    <mergeCell ref="F73:G73"/>
    <mergeCell ref="C47:E47"/>
    <mergeCell ref="F47:G47"/>
    <mergeCell ref="C48:E48"/>
    <mergeCell ref="F48:G48"/>
    <mergeCell ref="C49:E49"/>
    <mergeCell ref="F49:G49"/>
    <mergeCell ref="C44:E44"/>
    <mergeCell ref="F44:G44"/>
    <mergeCell ref="C45:E45"/>
    <mergeCell ref="F45:G45"/>
    <mergeCell ref="F46:G46"/>
    <mergeCell ref="C46:E46"/>
    <mergeCell ref="C41:E41"/>
    <mergeCell ref="F41:G41"/>
    <mergeCell ref="C42:E42"/>
    <mergeCell ref="F42:G42"/>
    <mergeCell ref="C43:E43"/>
    <mergeCell ref="F43:G43"/>
    <mergeCell ref="C38:E38"/>
    <mergeCell ref="F38:G38"/>
    <mergeCell ref="F39:G39"/>
    <mergeCell ref="C39:E39"/>
    <mergeCell ref="C40:E40"/>
    <mergeCell ref="F40:G40"/>
    <mergeCell ref="C35:E35"/>
    <mergeCell ref="F35:G35"/>
    <mergeCell ref="C36:E36"/>
    <mergeCell ref="F36:G36"/>
    <mergeCell ref="C37:E37"/>
    <mergeCell ref="F37:G37"/>
    <mergeCell ref="F32:G32"/>
    <mergeCell ref="C32:E32"/>
    <mergeCell ref="C33:E33"/>
    <mergeCell ref="F33:G33"/>
    <mergeCell ref="C34:E34"/>
    <mergeCell ref="F34:G34"/>
    <mergeCell ref="C29:E29"/>
    <mergeCell ref="F29:G29"/>
    <mergeCell ref="C30:E30"/>
    <mergeCell ref="F30:G30"/>
    <mergeCell ref="C31:E31"/>
    <mergeCell ref="F31:G31"/>
    <mergeCell ref="C25:E25"/>
    <mergeCell ref="F25:G25"/>
    <mergeCell ref="C26:E26"/>
    <mergeCell ref="C27:E27"/>
    <mergeCell ref="F27:G27"/>
    <mergeCell ref="C28:E28"/>
    <mergeCell ref="F28:G28"/>
    <mergeCell ref="C22:E22"/>
    <mergeCell ref="F22:G22"/>
    <mergeCell ref="C23:E23"/>
    <mergeCell ref="F23:G23"/>
    <mergeCell ref="C24:E24"/>
    <mergeCell ref="F24:G24"/>
    <mergeCell ref="C19:E19"/>
    <mergeCell ref="F19:G19"/>
    <mergeCell ref="C20:E20"/>
    <mergeCell ref="F20:G20"/>
    <mergeCell ref="F21:G21"/>
    <mergeCell ref="C21:E21"/>
    <mergeCell ref="C16:E16"/>
    <mergeCell ref="F16:G16"/>
    <mergeCell ref="C17:E17"/>
    <mergeCell ref="F17:G17"/>
    <mergeCell ref="C18:E18"/>
    <mergeCell ref="F18:G18"/>
    <mergeCell ref="C13:E13"/>
    <mergeCell ref="F13:G13"/>
    <mergeCell ref="F14:G14"/>
    <mergeCell ref="C14:E14"/>
    <mergeCell ref="C15:E15"/>
    <mergeCell ref="F15:G15"/>
    <mergeCell ref="C10:E10"/>
    <mergeCell ref="F10:G10"/>
    <mergeCell ref="C11:E11"/>
    <mergeCell ref="F11:G11"/>
    <mergeCell ref="C12:E12"/>
    <mergeCell ref="F12:G12"/>
    <mergeCell ref="D3:E3"/>
    <mergeCell ref="C6:D6"/>
    <mergeCell ref="C7:D7"/>
    <mergeCell ref="C8:E8"/>
    <mergeCell ref="F8:G8"/>
    <mergeCell ref="C9:E9"/>
    <mergeCell ref="C105:E105"/>
    <mergeCell ref="F104:G104"/>
    <mergeCell ref="F105:G105"/>
    <mergeCell ref="F106:G106"/>
    <mergeCell ref="C1:C4"/>
    <mergeCell ref="D1:E1"/>
    <mergeCell ref="F1:G1"/>
    <mergeCell ref="D2:E2"/>
    <mergeCell ref="F2:F3"/>
    <mergeCell ref="G2:G3"/>
    <mergeCell ref="F102:G102"/>
    <mergeCell ref="F103:G103"/>
    <mergeCell ref="C101:E101"/>
    <mergeCell ref="C102:E102"/>
    <mergeCell ref="C103:E103"/>
    <mergeCell ref="C104:E104"/>
    <mergeCell ref="F244:G244"/>
    <mergeCell ref="F4:F5"/>
    <mergeCell ref="G4:G5"/>
    <mergeCell ref="I4:J4"/>
    <mergeCell ref="I5:J5"/>
    <mergeCell ref="F74:G74"/>
    <mergeCell ref="E94:G94"/>
    <mergeCell ref="E95:G95"/>
    <mergeCell ref="F96:G96"/>
    <mergeCell ref="F101:G101"/>
    <mergeCell ref="F179:G179"/>
    <mergeCell ref="F180:G180"/>
    <mergeCell ref="F181:G181"/>
    <mergeCell ref="F182:G182"/>
    <mergeCell ref="F183:G183"/>
    <mergeCell ref="F184:G184"/>
    <mergeCell ref="F173:G173"/>
    <mergeCell ref="F174:G174"/>
    <mergeCell ref="F175:G175"/>
    <mergeCell ref="F176:G176"/>
    <mergeCell ref="F177:G177"/>
    <mergeCell ref="F178:G178"/>
    <mergeCell ref="F167:G167"/>
    <mergeCell ref="F168:G168"/>
    <mergeCell ref="F169:G169"/>
    <mergeCell ref="F170:G170"/>
    <mergeCell ref="F171:G171"/>
    <mergeCell ref="F172:G172"/>
    <mergeCell ref="F288:G288"/>
    <mergeCell ref="F273:G273"/>
    <mergeCell ref="F274:G274"/>
    <mergeCell ref="F275:G275"/>
    <mergeCell ref="F276:G276"/>
    <mergeCell ref="F277:G277"/>
    <mergeCell ref="F278:G278"/>
    <mergeCell ref="F279:G279"/>
    <mergeCell ref="F272:G272"/>
    <mergeCell ref="F283:G283"/>
    <mergeCell ref="F284:G284"/>
    <mergeCell ref="F285:G285"/>
    <mergeCell ref="F286:G286"/>
    <mergeCell ref="F287:G287"/>
    <mergeCell ref="F264:G264"/>
    <mergeCell ref="F265:G265"/>
    <mergeCell ref="F266:G266"/>
    <mergeCell ref="F269:G269"/>
    <mergeCell ref="F270:G270"/>
    <mergeCell ref="F271:G271"/>
    <mergeCell ref="F255:G255"/>
    <mergeCell ref="F257:G257"/>
    <mergeCell ref="F260:G260"/>
    <mergeCell ref="F261:G261"/>
    <mergeCell ref="F262:G262"/>
    <mergeCell ref="F263:G263"/>
    <mergeCell ref="F247:G247"/>
    <mergeCell ref="F250:G250"/>
    <mergeCell ref="F251:G251"/>
    <mergeCell ref="F252:G252"/>
    <mergeCell ref="F253:G253"/>
    <mergeCell ref="F254:G254"/>
    <mergeCell ref="F230:G230"/>
    <mergeCell ref="C231:G232"/>
    <mergeCell ref="F235:G235"/>
    <mergeCell ref="F236:G236"/>
    <mergeCell ref="F245:G245"/>
    <mergeCell ref="F246:G246"/>
    <mergeCell ref="F237:G237"/>
    <mergeCell ref="F238:G238"/>
    <mergeCell ref="F239:G239"/>
    <mergeCell ref="F243:G243"/>
    <mergeCell ref="F220:G220"/>
    <mergeCell ref="F222:G222"/>
    <mergeCell ref="F226:G226"/>
    <mergeCell ref="F227:G227"/>
    <mergeCell ref="F228:G228"/>
    <mergeCell ref="F229:G229"/>
    <mergeCell ref="C236:E236"/>
    <mergeCell ref="F208:G208"/>
    <mergeCell ref="F209:G209"/>
    <mergeCell ref="F210:G210"/>
    <mergeCell ref="F214:G214"/>
    <mergeCell ref="F215:G215"/>
    <mergeCell ref="F216:G216"/>
    <mergeCell ref="F217:G217"/>
    <mergeCell ref="F218:G218"/>
    <mergeCell ref="F219:G219"/>
    <mergeCell ref="C217:E217"/>
    <mergeCell ref="C218:E218"/>
    <mergeCell ref="C228:D228"/>
    <mergeCell ref="C229:D229"/>
    <mergeCell ref="C230:D230"/>
    <mergeCell ref="C235:E235"/>
    <mergeCell ref="F206:G206"/>
    <mergeCell ref="F207:G207"/>
    <mergeCell ref="C210:E210"/>
    <mergeCell ref="C214:E214"/>
    <mergeCell ref="C215:E215"/>
    <mergeCell ref="C216:E216"/>
    <mergeCell ref="C202:E202"/>
    <mergeCell ref="C226:D226"/>
    <mergeCell ref="C227:D227"/>
    <mergeCell ref="E194:G194"/>
    <mergeCell ref="E195:G195"/>
    <mergeCell ref="F199:G199"/>
    <mergeCell ref="F200:G200"/>
    <mergeCell ref="F201:G201"/>
    <mergeCell ref="F202:G202"/>
    <mergeCell ref="F203:G203"/>
    <mergeCell ref="C194:D194"/>
    <mergeCell ref="C195:D195"/>
    <mergeCell ref="D197:E197"/>
    <mergeCell ref="C199:E199"/>
    <mergeCell ref="C200:E200"/>
    <mergeCell ref="C201:E201"/>
    <mergeCell ref="F189:G189"/>
    <mergeCell ref="F190:F191"/>
    <mergeCell ref="G190:G191"/>
    <mergeCell ref="F192:F193"/>
    <mergeCell ref="G192:G193"/>
    <mergeCell ref="D193:E193"/>
    <mergeCell ref="C182:E182"/>
    <mergeCell ref="C183:E183"/>
    <mergeCell ref="C184:E184"/>
    <mergeCell ref="C189:C192"/>
    <mergeCell ref="D189:E189"/>
    <mergeCell ref="D190:E190"/>
    <mergeCell ref="D191:E191"/>
    <mergeCell ref="D192:E192"/>
    <mergeCell ref="C185:G185"/>
    <mergeCell ref="F187:G187"/>
    <mergeCell ref="C176:E176"/>
    <mergeCell ref="C177:E177"/>
    <mergeCell ref="C178:E178"/>
    <mergeCell ref="C179:E179"/>
    <mergeCell ref="C180:E180"/>
    <mergeCell ref="C181:E181"/>
    <mergeCell ref="C170:E170"/>
    <mergeCell ref="C171:E171"/>
    <mergeCell ref="C172:E172"/>
    <mergeCell ref="C173:E173"/>
    <mergeCell ref="C174:E174"/>
    <mergeCell ref="C175:E175"/>
    <mergeCell ref="C283:E283"/>
    <mergeCell ref="C284:E284"/>
    <mergeCell ref="C285:E285"/>
    <mergeCell ref="C286:E286"/>
    <mergeCell ref="C271:E271"/>
    <mergeCell ref="C272:E272"/>
    <mergeCell ref="C273:E273"/>
    <mergeCell ref="C274:E274"/>
    <mergeCell ref="C275:E275"/>
    <mergeCell ref="C276:E276"/>
    <mergeCell ref="C265:E265"/>
    <mergeCell ref="C266:E266"/>
    <mergeCell ref="C269:E269"/>
    <mergeCell ref="C270:E270"/>
    <mergeCell ref="C278:E278"/>
    <mergeCell ref="C279:E279"/>
    <mergeCell ref="C277:E277"/>
    <mergeCell ref="C257:E257"/>
    <mergeCell ref="C260:E260"/>
    <mergeCell ref="C261:E261"/>
    <mergeCell ref="C262:E262"/>
    <mergeCell ref="C263:E263"/>
    <mergeCell ref="C264:E264"/>
    <mergeCell ref="C250:E250"/>
    <mergeCell ref="C251:E251"/>
    <mergeCell ref="C252:E252"/>
    <mergeCell ref="C253:E253"/>
    <mergeCell ref="C254:E254"/>
    <mergeCell ref="C255:E255"/>
    <mergeCell ref="C243:E243"/>
    <mergeCell ref="C244:E244"/>
    <mergeCell ref="C245:E245"/>
    <mergeCell ref="C246:E246"/>
    <mergeCell ref="C247:E247"/>
    <mergeCell ref="C249:D249"/>
    <mergeCell ref="C237:E237"/>
    <mergeCell ref="C238:E238"/>
    <mergeCell ref="C239:E239"/>
    <mergeCell ref="C240:E240"/>
    <mergeCell ref="C241:E241"/>
    <mergeCell ref="C242:D242"/>
    <mergeCell ref="C161:E161"/>
    <mergeCell ref="C162:E162"/>
    <mergeCell ref="C163:E163"/>
    <mergeCell ref="C164:E164"/>
    <mergeCell ref="C165:E165"/>
    <mergeCell ref="C166:E166"/>
    <mergeCell ref="C206:E206"/>
    <mergeCell ref="C207:E207"/>
    <mergeCell ref="C208:E208"/>
    <mergeCell ref="C209:E209"/>
    <mergeCell ref="C155:E155"/>
    <mergeCell ref="C156:E156"/>
    <mergeCell ref="C157:E157"/>
    <mergeCell ref="C158:E158"/>
    <mergeCell ref="C159:E159"/>
    <mergeCell ref="C160:E160"/>
    <mergeCell ref="C149:E149"/>
    <mergeCell ref="C150:E150"/>
    <mergeCell ref="C219:E219"/>
    <mergeCell ref="C220:E220"/>
    <mergeCell ref="C222:E222"/>
    <mergeCell ref="C151:E151"/>
    <mergeCell ref="C152:E152"/>
    <mergeCell ref="C153:E153"/>
    <mergeCell ref="C154:E154"/>
    <mergeCell ref="C203:E203"/>
    <mergeCell ref="C167:E167"/>
    <mergeCell ref="C168:E168"/>
    <mergeCell ref="C169:E169"/>
    <mergeCell ref="C142:E142"/>
    <mergeCell ref="C143:E143"/>
    <mergeCell ref="C144:E144"/>
    <mergeCell ref="C145:E145"/>
    <mergeCell ref="C146:E146"/>
    <mergeCell ref="C147:E147"/>
    <mergeCell ref="C148:E148"/>
    <mergeCell ref="C136:E136"/>
    <mergeCell ref="C137:E137"/>
    <mergeCell ref="C138:E138"/>
    <mergeCell ref="C139:E139"/>
    <mergeCell ref="C140:E140"/>
    <mergeCell ref="C141:E141"/>
    <mergeCell ref="C130:E130"/>
    <mergeCell ref="C131:E131"/>
    <mergeCell ref="C132:E132"/>
    <mergeCell ref="C133:E133"/>
    <mergeCell ref="C134:E134"/>
    <mergeCell ref="C135:E135"/>
    <mergeCell ref="C124:E124"/>
    <mergeCell ref="C125:E125"/>
    <mergeCell ref="C126:E126"/>
    <mergeCell ref="C127:E127"/>
    <mergeCell ref="C128:E128"/>
    <mergeCell ref="C129:E129"/>
    <mergeCell ref="C118:E118"/>
    <mergeCell ref="C119:E119"/>
    <mergeCell ref="C120:E120"/>
    <mergeCell ref="C121:E121"/>
    <mergeCell ref="C122:E122"/>
    <mergeCell ref="C123:E123"/>
    <mergeCell ref="C112:E112"/>
    <mergeCell ref="C113:E113"/>
    <mergeCell ref="C114:E114"/>
    <mergeCell ref="C115:E115"/>
    <mergeCell ref="C116:E116"/>
    <mergeCell ref="C117:E117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G6" xr:uid="{00000000-0002-0000-0300-000004000000}">
      <formula1>$D$292:$D$293</formula1>
    </dataValidation>
    <dataValidation type="list" allowBlank="1" showErrorMessage="1" sqref="E227:E230" xr:uid="{00000000-0002-0000-0300-000003000000}">
      <formula1>UNIDADES_OSS</formula1>
    </dataValidation>
    <dataValidation type="list" allowBlank="1" showErrorMessage="1" sqref="C7" xr:uid="{00000000-0002-0000-0300-000002000000}">
      <formula1>UNIDADES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4" xr:uid="{00000000-0002-0000-0300-000000000000}">
      <formula1>ANOCG</formula1>
    </dataValidation>
  </dataValidations>
  <printOptions horizontalCentered="1"/>
  <pageMargins left="0.59027777777777801" right="0" top="0.17" bottom="0" header="0" footer="0"/>
  <pageSetup paperSize="9" orientation="portrait" r:id="rId1"/>
  <rowBreaks count="2" manualBreakCount="2">
    <brk id="88" man="1"/>
    <brk id="18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CONTÁBIL- FINANCEIRA 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2021-12-01T13:15:05Z</dcterms:created>
  <dcterms:modified xsi:type="dcterms:W3CDTF">2021-12-01T13:15:18Z</dcterms:modified>
</cp:coreProperties>
</file>